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_1A" sheetId="8" r:id="rId8"/>
    <sheet name="SICI" sheetId="9" r:id="rId9"/>
    <sheet name="t1" sheetId="10" r:id="rId10"/>
    <sheet name="t2" sheetId="11" r:id="rId11"/>
    <sheet name="t2a" sheetId="12" r:id="rId12"/>
    <sheet name="t3" sheetId="13" r:id="rId13"/>
    <sheet name="t4" sheetId="14" r:id="rId14"/>
    <sheet name="t5" sheetId="15" r:id="rId15"/>
    <sheet name="t6" sheetId="16" r:id="rId16"/>
    <sheet name="t7" sheetId="17" r:id="rId17"/>
    <sheet name="t8" sheetId="18" r:id="rId18"/>
    <sheet name="t9" sheetId="19" r:id="rId19"/>
    <sheet name="t11" sheetId="20" r:id="rId20"/>
    <sheet name="t12" sheetId="21" r:id="rId21"/>
    <sheet name="t13" sheetId="22" r:id="rId22"/>
    <sheet name="t14" sheetId="23" r:id="rId23"/>
    <sheet name="t15" sheetId="24" r:id="rId24"/>
    <sheet name="SchedaRiconciliazione" sheetId="25" r:id="rId25"/>
    <sheet name="SI_1ACONV" sheetId="26" r:id="rId26"/>
  </sheets>
  <definedNames/>
  <calcPr fullCalcOnLoad="1"/>
</workbook>
</file>

<file path=xl/sharedStrings.xml><?xml version="1.0" encoding="utf-8"?>
<sst xmlns="http://schemas.openxmlformats.org/spreadsheetml/2006/main" count="1680" uniqueCount="697">
  <si>
    <t>Stampa  Intero Modello  in data : 7/5/2021</t>
  </si>
  <si>
    <t xml:space="preserve">Tipo Rilevazione : </t>
  </si>
  <si>
    <t>CONSUNTIVAZIONE SPESE</t>
  </si>
  <si>
    <t xml:space="preserve">Anno : </t>
  </si>
  <si>
    <t>2019</t>
  </si>
  <si>
    <t xml:space="preserve">Tipo Istituzione : </t>
  </si>
  <si>
    <t>COMUNI</t>
  </si>
  <si>
    <t xml:space="preserve">Istituzione : </t>
  </si>
  <si>
    <t>1277 - CAIRO MONTENOTTE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</si>
  <si>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</si>
  <si>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</si>
  <si>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</si>
  <si>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</si>
  <si>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</si>
  <si>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</si>
  <si>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</si>
  <si>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</si>
  <si>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</si>
  <si>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</si>
  <si>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</si>
  <si>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</si>
  <si>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</si>
  <si>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</si>
  <si>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</si>
  <si>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</si>
  <si>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</si>
  <si>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</si>
  <si>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</si>
  <si>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</si>
  <si>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</si>
  <si>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</si>
  <si>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</si>
  <si>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</si>
  <si>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</si>
  <si>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</si>
  <si>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</si>
  <si>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</si>
  <si>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</si>
  <si>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</si>
  <si>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</si>
  <si>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</si>
  <si>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</si>
  <si>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</si>
  <si>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</si>
  <si>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</si>
  <si>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</si>
  <si>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01/10/2020</t>
  </si>
  <si>
    <t>Il Modello inviato è stato certificato la prima volta in data : 21/07/2020</t>
  </si>
  <si>
    <t>T15/SICI consuntivate in data 10/07/2020</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</si>
  <si>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</si>
  <si>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</si>
  <si>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</si>
  <si>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</si>
  <si>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</si>
  <si>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</si>
  <si>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</si>
  <si>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</si>
  <si>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</si>
  <si>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</si>
  <si>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</si>
  <si>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</si>
  <si>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</si>
  <si>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</si>
  <si>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</si>
  <si>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</si>
  <si>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</si>
  <si>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</si>
  <si>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</si>
  <si>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</si>
  <si>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</si>
  <si>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</si>
  <si>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</si>
  <si>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</si>
  <si>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</si>
  <si>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</si>
  <si>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</si>
  <si>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</si>
  <si>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</si>
  <si>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</si>
  <si>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</si>
  <si>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</si>
  <si>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</si>
  <si>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</si>
  <si>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</si>
  <si>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</si>
  <si>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</si>
  <si>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</si>
  <si>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</si>
  <si>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</si>
  <si>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</si>
  <si>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</si>
  <si>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07/05/2021 01:11:12</t>
  </si>
  <si>
    <t>Gli aggiornamenti dei prospetti del riepilogo triennale vengono effettuati solo per gli ultimi 3 anni di rilevazione</t>
  </si>
  <si>
    <t>Personale a tempo indeterminato al 31.12 (Tab. 1)</t>
  </si>
  <si>
    <t>Numero Mensilit� / 12</t>
  </si>
  <si>
    <t>Spese per retribuzioni lorde (Tab. 12+13)</t>
  </si>
  <si>
    <t>di cui arretrati anni precedenti (Tab. 12+13)</t>
  </si>
  <si>
    <t>2017</t>
  </si>
  <si>
    <t>2018</t>
  </si>
  <si>
    <t>SEGRETARI COMUNALI E PROVINCIALI</t>
  </si>
  <si>
    <t xml:space="preserve">DIRIGENTI </t>
  </si>
  <si>
    <t>CATEGORIA D</t>
  </si>
  <si>
    <t>CATEGORIA C</t>
  </si>
  <si>
    <t>CATEGORIA B</t>
  </si>
  <si>
    <t>Totale</t>
  </si>
  <si>
    <t>Tabella 14</t>
  </si>
  <si>
    <t>Totale costo annuo del lavoro(Tab. 12+13+14)</t>
  </si>
  <si>
    <t>Personale a tempo indeterminato (Tab.1) - Spese medie pro-capite annue in euro</t>
  </si>
  <si>
    <t>Mensilit�/12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</si>
  <si>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</si>
  <si>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</si>
  <si>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</si>
  <si>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</si>
  <si>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</si>
  <si>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</si>
  <si>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0,83</t>
  </si>
  <si>
    <t>2</t>
  </si>
  <si>
    <t>1,25</t>
  </si>
  <si>
    <t>26,07</t>
  </si>
  <si>
    <t>25,98</t>
  </si>
  <si>
    <t>24,11</t>
  </si>
  <si>
    <t>30,33</t>
  </si>
  <si>
    <t>28,99</t>
  </si>
  <si>
    <t>27,5</t>
  </si>
  <si>
    <t>12,21</t>
  </si>
  <si>
    <t>10,26</t>
  </si>
  <si>
    <t>10</t>
  </si>
  <si>
    <t>70,62</t>
  </si>
  <si>
    <t>68,22</t>
  </si>
  <si>
    <t>63,7</t>
  </si>
  <si>
    <t>1. Le spese medie annue per ciascuna Categoria sono calcolate dividendo il totale delle spese delle qualifiche appartenenti alla categoria per le unit� di riferimento (mensilit� della tabella 12 / 12) della stessa categoria.</t>
  </si>
  <si>
    <t>2. Le Spese medie annue per Istituzione sono calcolate come la somma su tutte le categorie del prodotto di ciascun valore medio * mensilit�/12 divisa per il totale delle mensilit�/12 sommate su tutte le categorie dell'Istituzione.</t>
  </si>
  <si>
    <t>n.c: non calcolabile per mancanza di mensilit� attribuite alla categoria</t>
  </si>
  <si>
    <t>Giorni medi assenza  - Dati riepilogativi dell'ultimo triennio</t>
  </si>
  <si>
    <t>PERSONALE</t>
  </si>
  <si>
    <t>GIORNI ASSENZA MEDI ANNUI</t>
  </si>
  <si>
    <t>Presenti di riferimento</t>
  </si>
  <si>
    <t>Ferie</t>
  </si>
  <si>
    <t>Assenza malattia retribuita</t>
  </si>
  <si>
    <t>Altre assenze (meno formazione)</t>
  </si>
  <si>
    <t>n.c.</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</si>
  <si>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</si>
  <si>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</si>
  <si>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</si>
  <si>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</si>
  <si>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</si>
  <si>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</si>
  <si>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</si>
  <si>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</si>
  <si>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</si>
  <si>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</si>
  <si>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</si>
  <si>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</si>
  <si>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</si>
  <si>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</si>
  <si>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</si>
  <si>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</si>
  <si>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</si>
  <si>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</si>
  <si>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</si>
  <si>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</si>
  <si>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</si>
  <si>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</si>
  <si>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</si>
  <si>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</si>
  <si>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</si>
  <si>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</si>
  <si>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 uguale a zero</t>
  </si>
  <si>
    <t>Scheda Informativa 1</t>
  </si>
  <si>
    <t xml:space="preserve">Partita IVA : </t>
  </si>
  <si>
    <t>334690096</t>
  </si>
  <si>
    <t xml:space="preserve">Codice Fiscale : </t>
  </si>
  <si>
    <t>00334690096</t>
  </si>
  <si>
    <t xml:space="preserve">Telefono : </t>
  </si>
  <si>
    <t>01950707232</t>
  </si>
  <si>
    <t xml:space="preserve">Fax : </t>
  </si>
  <si>
    <t>01950707400</t>
  </si>
  <si>
    <t xml:space="preserve">Email : </t>
  </si>
  <si>
    <t>cristina.leonelli@comunecairo.it</t>
  </si>
  <si>
    <t xml:space="preserve">Via : </t>
  </si>
  <si>
    <t>CORSO ITALIA</t>
  </si>
  <si>
    <t xml:space="preserve">Numero Civico : </t>
  </si>
  <si>
    <t>45</t>
  </si>
  <si>
    <t xml:space="preserve">C.A.P. : </t>
  </si>
  <si>
    <t>17014</t>
  </si>
  <si>
    <t xml:space="preserve">Città : </t>
  </si>
  <si>
    <t>CAIRO MONTENOTTE</t>
  </si>
  <si>
    <t xml:space="preserve">Provincia : </t>
  </si>
  <si>
    <t>SV</t>
  </si>
  <si>
    <t xml:space="preserve">Codice Catastale : </t>
  </si>
  <si>
    <t>B369</t>
  </si>
  <si>
    <t xml:space="preserve">Popolazione residente : </t>
  </si>
  <si>
    <t>12992</t>
  </si>
  <si>
    <t xml:space="preserve">Superficie(Kmq) : </t>
  </si>
  <si>
    <t>100.4</t>
  </si>
  <si>
    <t xml:space="preserve">Indirizzo pagina web dell'ente : </t>
  </si>
  <si>
    <t>www.comunecairomontenotte.gov.it</t>
  </si>
  <si>
    <t>Responsabile del Procedimento Amministrativo di cui alla legge 7/8/90, N.241 Capo II</t>
  </si>
  <si>
    <t>Cognome</t>
  </si>
  <si>
    <t>Nome</t>
  </si>
  <si>
    <t>Telefono</t>
  </si>
  <si>
    <t>Fax</t>
  </si>
  <si>
    <t>EMail</t>
  </si>
  <si>
    <t>MARENCO</t>
  </si>
  <si>
    <t>ANDREA</t>
  </si>
  <si>
    <t>01950707237</t>
  </si>
  <si>
    <t>andrea.marenco@comunecairo.it</t>
  </si>
  <si>
    <t>Referente da contattare</t>
  </si>
  <si>
    <t>LEONELLI</t>
  </si>
  <si>
    <t>CRISTINA</t>
  </si>
  <si>
    <t>019/50707232</t>
  </si>
  <si>
    <t>019/50707400</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</si>
  <si>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</si>
  <si>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</si>
  <si>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</si>
  <si>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</si>
  <si>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</si>
  <si>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</si>
  <si>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</si>
  <si>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</si>
  <si>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</si>
  <si>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</si>
  <si>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1944</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</si>
  <si>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</si>
  <si>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</si>
  <si>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</si>
  <si>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15</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</si>
  <si>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</si>
  <si>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</si>
  <si>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</si>
  <si>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</si>
  <si>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</si>
  <si>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</si>
  <si>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43580</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</si>
  <si>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</si>
  <si>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</si>
  <si>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 xml:space="preserve">Note e chiarimenti alla rilevazione : </t>
  </si>
  <si>
    <t>Componenti Collegio dei Revisori (o Organo Equivalente)</t>
  </si>
  <si>
    <t>EMail (sostituisce l'ENTE RAPPRESENTATO delle rilevazioni precedenti)</t>
  </si>
  <si>
    <t>SCIBILIA</t>
  </si>
  <si>
    <t>MONICA</t>
  </si>
  <si>
    <t>monica.scibilia@lamiapec.it</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</si>
  <si>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</si>
  <si>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</si>
  <si>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</si>
  <si>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</si>
  <si>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SI</t>
  </si>
  <si>
    <t>E' stato adottato il piano annuale delle assunzioni previsto o di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</si>
  <si>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</si>
  <si>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</si>
  <si>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</si>
  <si>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</si>
  <si>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</si>
  <si>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Valore in percentuale dell'incidenza della spesa del personale in rapporto alle spese correnti</t>
  </si>
  <si>
    <t>25.65</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</si>
  <si>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</si>
  <si>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</si>
  <si>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</si>
  <si>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</si>
  <si>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</si>
  <si>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</si>
  <si>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</si>
  <si>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</si>
  <si>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5</t>
  </si>
  <si>
    <t>Numero appartenenti alla polizia locale di categoria C</t>
  </si>
  <si>
    <t>6</t>
  </si>
  <si>
    <t>L'Ente gestisce funzioni fondamentali in forma associata ai sensi dell'art.14, c.28, L.122/2010 e s.m.?</t>
  </si>
  <si>
    <t>Quante funzioni con convenzioni?</t>
  </si>
  <si>
    <t>Quante funzioni con Unione di Comuni?</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</si>
  <si>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</si>
  <si>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</si>
  <si>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</si>
  <si>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dei saldi di finanza pubblica?</t>
  </si>
  <si>
    <t>E' stato rispettato l'art. 1 c. 557 e il comma 557-quater, l.f. per l'anno 2007 e o analoga disposizione delle Regioni e Province Autonome?</t>
  </si>
  <si>
    <t>Per i Comuni sotto i 1.000 abitanti e per le Unioni è stato rispettato l'art. 1 c. 562, l.f. per l'anno 2007 o l'art. 1, comma 229, l.s. 2016 o analoga disposizione delle Regioni e Province Autonome?</t>
  </si>
  <si>
    <t>NON TENUTO</t>
  </si>
  <si>
    <t>E' stato adottato il piano triennale straordinario di assunzioni a tempo indeterminato di personale insegnante ed educativo?</t>
  </si>
  <si>
    <t>L'Amministrazione ha individuato un responsabile della formazione del personale dipendente?</t>
  </si>
  <si>
    <t>No</t>
  </si>
  <si>
    <t>E' stato predisposto un piano di formazione?</t>
  </si>
  <si>
    <t>Sì, annuale per l'anno di rilevazione</t>
  </si>
  <si>
    <t>67) N. dipendenti che nell'anno di rilevazione hanno partecipato a corsi di formazione</t>
  </si>
  <si>
    <t>AREA TEMATICA</t>
  </si>
  <si>
    <t>Finanza,contabilita' e tributi</t>
  </si>
  <si>
    <t>Trasparenza e anticorruzione</t>
  </si>
  <si>
    <t>63</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</si>
  <si>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</si>
  <si>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</si>
  <si>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</si>
  <si>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</si>
  <si>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</si>
  <si>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</si>
  <si>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</si>
  <si>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</si>
  <si>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</si>
  <si>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</si>
  <si>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</si>
  <si>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Università</t>
  </si>
  <si>
    <t>SNA</t>
  </si>
  <si>
    <t>FormezPA</t>
  </si>
  <si>
    <t>IFEL-Fondazione ANCI</t>
  </si>
  <si>
    <t xml:space="preserve">Altri soggetti pubblici(regione,provincia,città metropolitana,ASL,...)  </t>
  </si>
  <si>
    <t>Ordini professionali</t>
  </si>
  <si>
    <t>Altro</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</si>
  <si>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</si>
  <si>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</si>
  <si>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</si>
  <si>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</si>
  <si>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</si>
  <si>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</si>
  <si>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DIRIGENTI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</si>
  <si>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</si>
  <si>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</si>
  <si>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È prevista una certificazione disgiunta per le risorse (costituzione) e per gli impieghi (contratto integrativo) secondo quanto raccomandato dalla circolare RGS n. 25/2012 (S/N)?</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</si>
  <si>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</si>
  <si>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</si>
  <si>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12-10-2019</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</si>
  <si>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</si>
  <si>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</si>
  <si>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0</t>
  </si>
  <si>
    <t>RISPETTO DI SPECIFICI LIMITI DI LEGGE</t>
  </si>
  <si>
    <t>Importo del limite 2016 riferito alla presente macrocategoria come certificato dall'organo di controllo in sede di validazione del fondo/i dell'anno corrente (euro)</t>
  </si>
  <si>
    <t>40781</t>
  </si>
  <si>
    <t>Totale risorse della tabella 15 della presente macro-categoria non rilevanti ai fini della verifica del limite art 23 c 2 Dlgs 75/2017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</si>
  <si>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</si>
  <si>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</si>
  <si>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</si>
  <si>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</si>
  <si>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</si>
  <si>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</si>
  <si>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</si>
  <si>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</si>
  <si>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</si>
  <si>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24880</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</si>
  <si>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</si>
  <si>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</si>
  <si>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</si>
  <si>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</si>
  <si>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</si>
  <si>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</si>
  <si>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3215</t>
  </si>
  <si>
    <t>% di risorse aggiuntive ex art. 26, c. 3 del Ccnl 23.12.1999 (variabile) in proporzione alle risorse stabili del fondo dell'anno di rilevazione</t>
  </si>
  <si>
    <t>Importo totale della retribuzione di risultato non erogata a seguito della valutazione non piena con riferimento al fondo dell'anno di rilevazione (euro)</t>
  </si>
  <si>
    <t>3924</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</si>
  <si>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</si>
  <si>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</si>
  <si>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</si>
  <si>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</si>
  <si>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</si>
  <si>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</si>
  <si>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</si>
  <si>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SINGOLA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</si>
  <si>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</si>
  <si>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</si>
  <si>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</si>
  <si>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</si>
  <si>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</si>
  <si>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PERSONALE NON DIRIGENTE</t>
  </si>
  <si>
    <t>Importo del limite di cui all'art. 23 c. 2 Dlgs 75/2017 riferito alla retribuzione accessoria complessiva dell'Amministrazione per l'anno corrente (non dirigenti, P.O., dirigenti, ecc., euro)</t>
  </si>
  <si>
    <t>382852</t>
  </si>
  <si>
    <t>Importo del limite di cui all'art. 23 c. 2 Dlgs 75/2017 esposto come somma di fondo per la contrattazione integrativa, poste a bilancio destinate alle P.O. (comuni senza dirigenza nel 2016) e limite 2016 compensi lavoro straordinario (euro)</t>
  </si>
  <si>
    <t>132900</t>
  </si>
  <si>
    <t>Risorse destinate ordinariamente allo straordinario (art. 14 del CCNL 1.4.1999), al netto delle riduzioni stabili operate in precedenza ed in applicazione dell'articolo 67, comma 1, lettera g) del CCNL 22.5.2018  (euro)</t>
  </si>
  <si>
    <t>39300</t>
  </si>
  <si>
    <t>13753</t>
  </si>
  <si>
    <t>Importo del limite di cui all'art. 9, comma 28 del decreto legge n. 78/2010 riferito all'anno corrente (euro)</t>
  </si>
  <si>
    <t>1466</t>
  </si>
  <si>
    <t>Importo del limite di cui all'art. 9, comma 28 del decreto legge n. 78/2010 utilizzato ai fini delle assunzioni effettuate nell'anno corrente ai sensi dell'art. 20, comma 3 del Dlgs 75/2017 (stipendio, accessorio e O.R. a carico dell'amministrazione)</t>
  </si>
  <si>
    <t>0,20% MONTE SALARI 2001 ALTE PROFESSIONALITA'</t>
  </si>
  <si>
    <t>Lo 0,20% del monte salari dell'anno 2001 di cui all'art. 32 c. 7 del Ccnl 22.1.2004 è stato ricompreso nell'unico importo 2017 di cui all'art. 67, c. 1 del Ccnl 22.5.2018 (S/N) ?</t>
  </si>
  <si>
    <t>Numero totale delle posizioni di lavoro dell'area delle posizioni organizzative previste nell'ordinamento ai sensi degli artt.13 o 17 del Ccnl 22.5.2018</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</si>
  <si>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</si>
  <si>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</si>
  <si>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</si>
  <si>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13000</t>
  </si>
  <si>
    <t>7000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</si>
  <si>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</si>
  <si>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</si>
  <si>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</si>
  <si>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</si>
  <si>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27</t>
  </si>
  <si>
    <t>Numero totale delle PEO effettuate a valere sul fondo dell'anno di rilevazione</t>
  </si>
  <si>
    <t>17</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</si>
  <si>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</si>
  <si>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</si>
  <si>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</si>
  <si>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25245</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</si>
  <si>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</si>
  <si>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</si>
  <si>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7044</t>
  </si>
  <si>
    <t>Importo totale della performance organizzativa erogata a valere sul fondo dell'anno di rilevazione (euro)</t>
  </si>
  <si>
    <t>6016</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</si>
  <si>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</si>
  <si>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</si>
  <si>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15600</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</si>
  <si>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</si>
  <si>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22.5.2018 (variabile) in proporzione alle risorse stabili del fondo dell'anno di rilevazione</t>
  </si>
  <si>
    <t>Viene effettuata la valutazione delle prestazioni e dei risultati dei dipendenti (art. 6 del Ccnl 31.3.1999) (S/N) ?</t>
  </si>
  <si>
    <t>Quale è il valore massimo in percentuale dell'indennità di risultato rispetto all'indennità di posizione (art.10, c. 3 del Ccnl 31.3.1999)?</t>
  </si>
  <si>
    <t>20,00 %</t>
  </si>
  <si>
    <t>T1 Personale a Tempo Indeterminato</t>
  </si>
  <si>
    <t>Qualifica</t>
  </si>
  <si>
    <t>Tempo Pieno</t>
  </si>
  <si>
    <t>Part Time Inf. 50%</t>
  </si>
  <si>
    <t>Part Time Sup. 50%</t>
  </si>
  <si>
    <t>Totale Dipendenti al 31/12</t>
  </si>
  <si>
    <t>TOTALE GENERALE</t>
  </si>
  <si>
    <t>U</t>
  </si>
  <si>
    <t>D</t>
  </si>
  <si>
    <t>SEGRETARIO B</t>
  </si>
  <si>
    <t>DIRIGENTE A TEMPO INDETERMINATO</t>
  </si>
  <si>
    <t>POSIZIONE ECONOMICA D7</t>
  </si>
  <si>
    <t>POSIZIONE ECONOMICA D6</t>
  </si>
  <si>
    <t>POSIZIONE ECONOMICA D4</t>
  </si>
  <si>
    <t>POSIZIONE ECONOMICA D3</t>
  </si>
  <si>
    <t>POSIZIONE ECONOMICA D2</t>
  </si>
  <si>
    <t>POSIZIONE ECONOMICA D1</t>
  </si>
  <si>
    <t>POSIZIONE ECONOMICA C5</t>
  </si>
  <si>
    <t>POSIZIONE ECONOMICA C3</t>
  </si>
  <si>
    <t>POSIZIONE ECONOMICA C2</t>
  </si>
  <si>
    <t>POSIZ. ECON. B7 - PROFILO  ACCESSO B1</t>
  </si>
  <si>
    <t>POSIZ.ECON. B6 PROFILI ACCESSO B1</t>
  </si>
  <si>
    <t>POSIZ.ECON. B5 PROFILI ACCESSO B1</t>
  </si>
  <si>
    <t>POSIZ.ECON. B4 PROFILI ACCESSO B3</t>
  </si>
  <si>
    <t>POSIZ.ECON. B4 PROFILI ACCESSO B1</t>
  </si>
  <si>
    <t>POSIZIONE ECONOMICA B3</t>
  </si>
  <si>
    <t>POSIZIONE ECONOMICA B2</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</si>
  <si>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</si>
  <si>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</si>
  <si>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</si>
  <si>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</si>
  <si>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</si>
  <si>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</si>
  <si>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</si>
  <si>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</si>
  <si>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</si>
  <si>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 xml:space="preserve"> LA TABELLA NON RISULTA RILEVATA </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</si>
  <si>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</si>
  <si>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</si>
  <si>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</si>
  <si>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</si>
  <si>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</si>
  <si>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</si>
  <si>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</si>
  <si>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</si>
  <si>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</si>
  <si>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</si>
  <si>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</si>
  <si>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</si>
  <si>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</si>
  <si>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</si>
  <si>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POSIZIONE ECONOMICA D5</t>
  </si>
  <si>
    <t>POSIZIONE ECONOMICA C6</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</si>
  <si>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</si>
  <si>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</si>
  <si>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</si>
  <si>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</si>
  <si>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</si>
  <si>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</si>
  <si>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</si>
  <si>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</si>
  <si>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</si>
  <si>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DIRIGENTE A TEMPO DETERMINATO  ART.110 C.1 TUEL</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</si>
  <si>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</si>
  <si>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</si>
  <si>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</si>
  <si>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</si>
  <si>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</si>
  <si>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</si>
  <si>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</si>
  <si>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</si>
  <si>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</si>
  <si>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</si>
  <si>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</si>
  <si>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</si>
  <si>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</si>
  <si>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</si>
  <si>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</si>
  <si>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</si>
  <si>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</si>
  <si>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</si>
  <si>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</si>
  <si>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</si>
  <si>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</si>
  <si>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</si>
  <si>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</si>
  <si>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</si>
  <si>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</si>
  <si>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</si>
  <si>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</si>
  <si>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</si>
  <si>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</si>
  <si>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</si>
  <si>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</si>
  <si>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</si>
  <si>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</si>
  <si>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</si>
  <si>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</si>
  <si>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</si>
  <si>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</si>
  <si>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</si>
  <si>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</si>
  <si>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</si>
  <si>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</si>
  <si>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</si>
  <si>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</si>
  <si>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</si>
  <si>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</si>
  <si>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</si>
  <si>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</si>
  <si>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</si>
  <si>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</si>
  <si>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</si>
  <si>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</si>
  <si>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</si>
  <si>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</si>
  <si>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</si>
  <si>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</si>
  <si>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</si>
  <si>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</si>
  <si>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</si>
  <si>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</si>
  <si>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</si>
  <si>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</si>
  <si>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</si>
  <si>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</si>
  <si>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</si>
  <si>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</si>
  <si>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</si>
  <si>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</si>
  <si>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</si>
  <si>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</si>
  <si>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</si>
  <si>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</si>
  <si>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</si>
  <si>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</si>
  <si>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</si>
  <si>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</si>
  <si>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</si>
  <si>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</si>
  <si>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</si>
  <si>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</si>
  <si>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</si>
  <si>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</si>
  <si>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</si>
  <si>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</si>
  <si>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</si>
  <si>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</si>
  <si>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</si>
  <si>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</si>
  <si>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</si>
  <si>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</si>
  <si>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</si>
  <si>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</si>
  <si>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</si>
  <si>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</si>
  <si>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</si>
  <si>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</si>
  <si>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</si>
  <si>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</si>
  <si>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</si>
  <si>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</si>
  <si>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FORMAZIONE DEL PERSONALE</t>
  </si>
  <si>
    <t>INCARICHI LIBERO PROFESSIONALI/STUDIO/RICERCA/CONSULENZA</t>
  </si>
  <si>
    <t>ALTRE SPESE</t>
  </si>
  <si>
    <t>INDENNITA' DI MISSIONE E TRASFERIMENTO</t>
  </si>
  <si>
    <t>CONTRIBUTI A CARICO DELL'AMM. PER FONDI PREV. COMPLEMENTARE</t>
  </si>
  <si>
    <t>CONTRIBUTI A CARICO DELL'AMM.NE SU COMP. FISSE E ACCESSORIE</t>
  </si>
  <si>
    <t>IRAP</t>
  </si>
  <si>
    <t>SOMME RIMBORSATE PER PERSONALE COMAND./FUORI RUOLO/IN CONV.</t>
  </si>
  <si>
    <t>RIMBORSI RICEVUTI PER PERS. COMAND./FUORI RUOLO/IN CONV. (-)</t>
  </si>
  <si>
    <t>ALTRI RIMBORSI RICEVUTI DALLE AMMINISTRAZIONI (-)</t>
  </si>
  <si>
    <t>Elenco istituzioni ed importi dei rimborsi effettuati</t>
  </si>
  <si>
    <t>Rimborsi effettuati dal distretto socio sanitario per quota relativa  Giorgio Bellini</t>
  </si>
  <si>
    <t>Elenco istituzioni ed importi dei rimborsi ricevuti</t>
  </si>
  <si>
    <t>Rimborsi ricevuti dalle amministrazioni di Carcare e Altare per convenzione di polizia locale
Rimborsi ricevuti dal distretto socio sanitario
Rimborsi ricevuti  dal comune di Cogoleto</t>
  </si>
  <si>
    <t>T15 Fondo per la contrattazione integrativa</t>
  </si>
  <si>
    <t>Macrocategoria : DIRIGENTI</t>
  </si>
  <si>
    <t>Importo di competenza</t>
  </si>
  <si>
    <t>Entrata</t>
  </si>
  <si>
    <t>Uscita</t>
  </si>
  <si>
    <t>Risorse per la retribuzione di posizione e di risultato</t>
  </si>
  <si>
    <t>Risorse fisse aventi carattere di certezza e stabilità</t>
  </si>
  <si>
    <t>POSIZIONE E RISULTATO ANNO 1998 (ART.26 C.1 L. A CCNL 98-01)</t>
  </si>
  <si>
    <t>totale Risorse fisse aventi carattere di certezza e stabilità Risorse posizione risultato</t>
  </si>
  <si>
    <t>40.781</t>
  </si>
  <si>
    <t>totale Risorse posizione risultato</t>
  </si>
  <si>
    <t>Destinazioni erogate per prestazioni rese nell'anno di riferimento</t>
  </si>
  <si>
    <t>totale Destinazioni erogate per prestazioni rese nell'anno di riferimento Risorse posizione risultato</t>
  </si>
  <si>
    <t>35.901</t>
  </si>
  <si>
    <t>Macrocategoria : PERSONALE NON DIRIGENTE</t>
  </si>
  <si>
    <t>Fondo risorse decentrate</t>
  </si>
  <si>
    <t>ART 67 C 1 CCNL 16-18 - UNICO IMPORTO CONSOLIDATO 2017</t>
  </si>
  <si>
    <t>ART 67 C 1 L A CCNL 16-18 - INCREM 83,20 EURO DAL 31.12.2018</t>
  </si>
  <si>
    <t>ART 67 C 2 L B CCNL 16-18 - RIDET. PER INCREM. STIP. CCNL</t>
  </si>
  <si>
    <t>ART 67 C 2 L C CCNL 16-18 - RIA E ASS. AD PERS. CESSATO</t>
  </si>
  <si>
    <t>totale Risorse fisse aventi carattere di certezza e stabilità Fondo risorse decentrate</t>
  </si>
  <si>
    <t>250.215</t>
  </si>
  <si>
    <t>Risorse variabili</t>
  </si>
  <si>
    <t>ART 67 C 3 L D CCNL 16-18-RIA CESS ANNO PREC MENSIL RESIDUE</t>
  </si>
  <si>
    <t>ART 67 C 3 L E CCNL 16-18 -RISP. STRAORD. CONS. ANNO PREC.</t>
  </si>
  <si>
    <t>ART 67 C 3 L H CCNL 16-18 - INTEGRAZIONE 1,2% M.S. 1997</t>
  </si>
  <si>
    <t>ALTRE RISORSE VARIABILI</t>
  </si>
  <si>
    <t>totale Risorse variabili Fondo risorse decentrate</t>
  </si>
  <si>
    <t>34.886</t>
  </si>
  <si>
    <t>Decurtazioni</t>
  </si>
  <si>
    <t>ART 1 C 456 L 147/2013 - DECURTAZIONE PERMANENTE</t>
  </si>
  <si>
    <t>totale Decurtazioni Fondo risorse decentrate</t>
  </si>
  <si>
    <t>-11.406</t>
  </si>
  <si>
    <t>totale Fondo risorse decentrate</t>
  </si>
  <si>
    <t>273.695</t>
  </si>
  <si>
    <t>Posizioni organizzative (bilancio)</t>
  </si>
  <si>
    <t>ARTT 15 C 4, 67 C 1 CCNL 16-18 - RIS. DEST. P.O. 2017</t>
  </si>
  <si>
    <t>totale Risorse fisse aventi carattere di certezza e stabilità P.O. (bilancio)</t>
  </si>
  <si>
    <t>93.600</t>
  </si>
  <si>
    <t>totale P.O. (bilancio)</t>
  </si>
  <si>
    <t>ART 68 C 1 CCNL 16-18 - DIFFERENZIALI PROGR. EC. STORICHE</t>
  </si>
  <si>
    <t>ART 68 C 1 CCNL 16-18 - IND. COMPARTO QUOTA CARICO FONDO</t>
  </si>
  <si>
    <t>ART 68 C 2 L A CCNL 16-18 - PERFORMANCE ORGANIZZATIVA</t>
  </si>
  <si>
    <t>ART 68 C 2 L B CCNL 16-18 - PERFORMANCE INDIVIDUALE</t>
  </si>
  <si>
    <t>ART 68 C 2 L C CCNL 16-18 - IND. COND. LAV. EX ART.70-BIS</t>
  </si>
  <si>
    <t>ART 68 C 2 L D CCNL 16-18 - TURNO - REPER. - LAV. FEST.</t>
  </si>
  <si>
    <t>ART 68 C 2 L E CCNL 16-18 - SPECIFICHE RESPONSABILITÀ</t>
  </si>
  <si>
    <t>ART 68 C 2 L J CCNL 16-18 - PEO ANNO DI RIFERIMENTO</t>
  </si>
  <si>
    <t>ART 56-QUINQUIES CCNL 16-18 - PL INDENNITÀ DI SERV. ESTERNO</t>
  </si>
  <si>
    <t>ALTRI ISTITUTI NON COMPRESI FRA I PRECEDENTI</t>
  </si>
  <si>
    <t>totale Destinazioni erogate per prestazioni rese nell'anno di riferimento Fondo risorse decentrate</t>
  </si>
  <si>
    <t>ART 15 C 1 CCNL 16-18 - RETRIB. DI POSIZIONE</t>
  </si>
  <si>
    <t>ART 15 C 1 CCNL 16-18 - RETRIB. DI RISULTATO</t>
  </si>
  <si>
    <t>totale Destinazioni erogate per prestazioni rese nell'anno di riferimento P.O. (bilancio)</t>
  </si>
  <si>
    <t>Scheda di Riconciliazione</t>
  </si>
  <si>
    <t>Voci di Spesa/Costo</t>
  </si>
  <si>
    <t>Importo Sico</t>
  </si>
  <si>
    <t>Importo Siope</t>
  </si>
  <si>
    <t>Importo Bilancio</t>
  </si>
  <si>
    <t>Nota</t>
  </si>
  <si>
    <t>Totale T12</t>
  </si>
  <si>
    <t>1639363</t>
  </si>
  <si>
    <t>2047700</t>
  </si>
  <si>
    <t>Totale T13</t>
  </si>
  <si>
    <t>395762</t>
  </si>
  <si>
    <t>Assegno T14</t>
  </si>
  <si>
    <t>12354</t>
  </si>
  <si>
    <t xml:space="preserve">L010 - GESTIONE MENSE </t>
  </si>
  <si>
    <t>L011 - EROGAZIONE BUONI PASTO</t>
  </si>
  <si>
    <t>L020 - FORMAZIONE DEL PERSONALE</t>
  </si>
  <si>
    <t>8878</t>
  </si>
  <si>
    <t>L090 - BENESSERE DEL PERSONALE</t>
  </si>
  <si>
    <t>L100 - EQUO INDENNIZZO AL PERSONALE</t>
  </si>
  <si>
    <t>L105 - SOMME CORRISPOSTE AD AGENZIA DI SOMMINISTRAZIONE(INTERINALI)</t>
  </si>
  <si>
    <t>L107 - COPERTURE ASSICURATIVE</t>
  </si>
  <si>
    <t>L108 - CONTRATTI DI COLLABORAZIONE COORDINATA E CONTINUATIVA</t>
  </si>
  <si>
    <t>L109 - INCARICHI LIBERO PROFESSIONALI/STUDIO/RICERCA/CONSULENZA</t>
  </si>
  <si>
    <t>19118</t>
  </si>
  <si>
    <t>L115 - CONTRATTI PER RESA SERVIZI/ADEMPIMENTI OBBLIGATORI PER LEGGE</t>
  </si>
  <si>
    <t>L110 - ALTRE SPESE</t>
  </si>
  <si>
    <t>15197</t>
  </si>
  <si>
    <t>P015 - RETRIBUZIONI PERSONALE  A TEMPO DETERMINATO</t>
  </si>
  <si>
    <t>29255</t>
  </si>
  <si>
    <t>P016 - RETRIBUZIONI PERSONALE CON CONTRATTO DI FORMAZIONE E LAVORO</t>
  </si>
  <si>
    <t>P030 - INDENNITA' DI MISSIONE E TRASFERIMENTO</t>
  </si>
  <si>
    <t>1308</t>
  </si>
  <si>
    <t>P035 - CONTRIBUTI A CARICO DELL'AMM. PER FONDI PREV. COMPLEMENTARE</t>
  </si>
  <si>
    <t>8000</t>
  </si>
  <si>
    <t>P055 - CONTRIBUTI A CARICO DELL'AMM.NE SU COMP. FISSE E ACCESSORIE</t>
  </si>
  <si>
    <t>540916</t>
  </si>
  <si>
    <t>18649</t>
  </si>
  <si>
    <t>P058 - QUOTE ANNUE ACCANTONAMENTO TFR O ALTRA IND. FINE SERVIZIO</t>
  </si>
  <si>
    <t>P061 - IRAP</t>
  </si>
  <si>
    <t>168458</t>
  </si>
  <si>
    <t>175593</t>
  </si>
  <si>
    <t>P062 - ONERI PER I CONTRATTI DI SOMMINISTRAZIONE(INTERINALI)</t>
  </si>
  <si>
    <t>P065 - COMPENSI PER PERSONALE LSU/LPU</t>
  </si>
  <si>
    <t>SOMME RIMBORSATE ALLE AMMINISTRAZIONI PER SPESE DI PERSONALE
(sommatoria dei diversi rimborsi presenti in tabella 14)</t>
  </si>
  <si>
    <t>62729</t>
  </si>
  <si>
    <t>2872083</t>
  </si>
  <si>
    <t>2271197</t>
  </si>
  <si>
    <t>RIMBORSI RICEVUTI  DALLE AMMINISTRAZIONI PER SPESE DI PERSONALE  (a riduzione)
(sommatoria dei diversi rimborsi presenti in tabella 14)</t>
  </si>
  <si>
    <t>126150</t>
  </si>
  <si>
    <t>8447</t>
  </si>
  <si>
    <t>TOTALE GENERALE AL NETTO DEI RIMBORSI</t>
  </si>
  <si>
    <t>2745933</t>
  </si>
  <si>
    <t>2262750</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</si>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</sst>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4"/>
  <sheetViews>
    <sheetView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O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O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3" t="s">
        <v>45</v>
      </c>
    </row>
    <row r="16" ht="18">
      <c r="A16" s="1" t="s">
        <v>46</v>
      </c>
    </row>
    <row r="17" ht="18">
      <c r="A17" s="1" t="s">
        <v>47</v>
      </c>
    </row>
    <row r="18" ht="18">
      <c r="A18" s="1" t="s">
        <v>48</v>
      </c>
    </row>
    <row r="21" ht="15.75">
      <c r="A21" s="4" t="s">
        <v>49</v>
      </c>
    </row>
    <row r="23" spans="1:12" ht="12.75">
      <c r="A23" s="2" t="s">
        <v>11</v>
      </c>
      <c r="B23" s="2" t="s">
        <v>50</v>
      </c>
      <c r="C23" s="2" t="s">
        <v>51</v>
      </c>
      <c r="D23" s="2" t="s">
        <v>52</v>
      </c>
      <c r="E23" s="2" t="s">
        <v>53</v>
      </c>
      <c r="F23" s="2" t="s">
        <v>54</v>
      </c>
      <c r="G23" s="2" t="s">
        <v>55</v>
      </c>
      <c r="H23" s="2" t="s">
        <v>56</v>
      </c>
      <c r="I23" s="2" t="s">
        <v>57</v>
      </c>
      <c r="J23" s="2" t="s">
        <v>58</v>
      </c>
      <c r="K23" s="2" t="s">
        <v>59</v>
      </c>
      <c r="L23" s="2" t="s">
        <v>60</v>
      </c>
    </row>
    <row r="24" spans="1:12" ht="12.75">
      <c r="A24" s="2" t="s">
        <v>61</v>
      </c>
      <c r="B24" t="s">
        <v>62</v>
      </c>
      <c r="C24" t="s">
        <v>63</v>
      </c>
      <c r="D24" t="s">
        <v>63</v>
      </c>
      <c r="E24" t="s">
        <v>63</v>
      </c>
      <c r="F24" t="s">
        <v>63</v>
      </c>
      <c r="G24" t="s">
        <v>63</v>
      </c>
      <c r="H24" t="s">
        <v>63</v>
      </c>
      <c r="I24" t="s">
        <v>63</v>
      </c>
      <c r="J24" t="s">
        <v>63</v>
      </c>
      <c r="K24" t="s">
        <v>63</v>
      </c>
      <c r="L24" t="s">
        <v>63</v>
      </c>
    </row>
    <row r="26" spans="1:18" ht="12.75">
      <c r="A26" s="2" t="s">
        <v>11</v>
      </c>
      <c r="B26" s="2" t="s">
        <v>64</v>
      </c>
      <c r="C26" s="2" t="s">
        <v>65</v>
      </c>
      <c r="D26" s="2" t="s">
        <v>66</v>
      </c>
      <c r="E26" s="2" t="s">
        <v>67</v>
      </c>
      <c r="F26" s="2" t="s">
        <v>68</v>
      </c>
      <c r="G26" s="2" t="s">
        <v>69</v>
      </c>
      <c r="H26" s="2" t="s">
        <v>70</v>
      </c>
      <c r="I26" s="2" t="s">
        <v>71</v>
      </c>
      <c r="J26" s="2" t="s">
        <v>72</v>
      </c>
      <c r="K26" s="2" t="s">
        <v>73</v>
      </c>
      <c r="L26" s="2" t="s">
        <v>74</v>
      </c>
      <c r="M26" s="2" t="s">
        <v>75</v>
      </c>
      <c r="N26" s="2" t="s">
        <v>76</v>
      </c>
      <c r="O26" s="2" t="s">
        <v>77</v>
      </c>
      <c r="P26" s="2" t="s">
        <v>78</v>
      </c>
      <c r="Q26" s="2" t="s">
        <v>79</v>
      </c>
      <c r="R26" s="2" t="s">
        <v>80</v>
      </c>
    </row>
    <row r="27" spans="1:18" ht="12.75">
      <c r="A27" s="2" t="s">
        <v>61</v>
      </c>
      <c r="B27" t="s">
        <v>63</v>
      </c>
      <c r="C27" t="s">
        <v>63</v>
      </c>
      <c r="D27" t="s">
        <v>63</v>
      </c>
      <c r="E27" t="s">
        <v>63</v>
      </c>
      <c r="F27" t="s">
        <v>81</v>
      </c>
      <c r="G27" t="s">
        <v>63</v>
      </c>
      <c r="H27" t="s">
        <v>81</v>
      </c>
      <c r="I27" t="s">
        <v>63</v>
      </c>
      <c r="J27" t="s">
        <v>63</v>
      </c>
      <c r="K27" t="s">
        <v>63</v>
      </c>
      <c r="L27" t="s">
        <v>63</v>
      </c>
      <c r="M27" t="s">
        <v>63</v>
      </c>
      <c r="N27" t="s">
        <v>63</v>
      </c>
      <c r="O27" t="s">
        <v>63</v>
      </c>
      <c r="P27" t="s">
        <v>81</v>
      </c>
      <c r="Q27" t="s">
        <v>63</v>
      </c>
      <c r="R27" t="s">
        <v>63</v>
      </c>
    </row>
    <row r="29" ht="12.75">
      <c r="A29" s="2" t="s">
        <v>82</v>
      </c>
    </row>
    <row r="31" ht="12.75">
      <c r="A31" s="2" t="s">
        <v>83</v>
      </c>
    </row>
    <row r="32" ht="12.75">
      <c r="A32" s="2" t="s">
        <v>84</v>
      </c>
    </row>
    <row r="33" ht="12.75">
      <c r="A33" s="2" t="s">
        <v>85</v>
      </c>
    </row>
    <row r="34" ht="12.75">
      <c r="A34" s="2" t="s">
        <v>86</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4:J28"/>
  <sheetViews>
    <sheetView zoomScalePageLayoutView="0" workbookViewId="0" topLeftCell="A1">
      <selection activeCell="A1" sqref="A1"/>
    </sheetView>
  </sheetViews>
  <sheetFormatPr defaultColWidth="9.140625" defaultRowHeight="12.75"/>
  <sheetData>
    <row r="4" ht="18">
      <c r="A4" s="1" t="s">
        <v>400</v>
      </c>
    </row>
    <row r="8" spans="1:10" ht="12.75">
      <c r="A8" s="2" t="s">
        <v>401</v>
      </c>
      <c r="B8" s="2" t="s">
        <v>402</v>
      </c>
      <c r="D8" s="2" t="s">
        <v>403</v>
      </c>
      <c r="F8" s="2" t="s">
        <v>404</v>
      </c>
      <c r="H8" s="2" t="s">
        <v>405</v>
      </c>
      <c r="J8" s="2" t="s">
        <v>406</v>
      </c>
    </row>
    <row r="9" spans="2:9" ht="12.75">
      <c r="B9" t="s">
        <v>407</v>
      </c>
      <c r="C9" t="s">
        <v>408</v>
      </c>
      <c r="D9" t="s">
        <v>407</v>
      </c>
      <c r="E9" t="s">
        <v>408</v>
      </c>
      <c r="F9" t="s">
        <v>407</v>
      </c>
      <c r="G9" t="s">
        <v>408</v>
      </c>
      <c r="H9" t="s">
        <v>407</v>
      </c>
      <c r="I9" t="s">
        <v>408</v>
      </c>
    </row>
    <row r="10" spans="1:10" ht="12.75">
      <c r="A10" t="s">
        <v>409</v>
      </c>
      <c r="B10" s="3">
        <v>0</v>
      </c>
      <c r="C10" s="3">
        <v>1</v>
      </c>
      <c r="D10" s="3">
        <v>0</v>
      </c>
      <c r="E10" s="3">
        <v>0</v>
      </c>
      <c r="F10" s="3">
        <v>0</v>
      </c>
      <c r="G10" s="3">
        <v>0</v>
      </c>
      <c r="H10" s="3">
        <f aca="true" t="shared" si="0" ref="H10:H27">B10+D10+F10</f>
        <v>0</v>
      </c>
      <c r="I10" s="3">
        <f aca="true" t="shared" si="1" ref="I10:I27">C10+E10+G10</f>
        <v>1</v>
      </c>
      <c r="J10" s="6">
        <f aca="true" t="shared" si="2" ref="J10:J27">H10+I10</f>
        <v>1</v>
      </c>
    </row>
    <row r="11" spans="1:10" ht="12.75">
      <c r="A11" t="s">
        <v>410</v>
      </c>
      <c r="B11" s="3">
        <v>1</v>
      </c>
      <c r="C11" s="3">
        <v>0</v>
      </c>
      <c r="D11" s="3">
        <v>0</v>
      </c>
      <c r="E11" s="3">
        <v>0</v>
      </c>
      <c r="F11" s="3">
        <v>0</v>
      </c>
      <c r="G11" s="3">
        <v>0</v>
      </c>
      <c r="H11" s="3">
        <f t="shared" si="0"/>
        <v>1</v>
      </c>
      <c r="I11" s="3">
        <f t="shared" si="1"/>
        <v>0</v>
      </c>
      <c r="J11" s="6">
        <f t="shared" si="2"/>
        <v>1</v>
      </c>
    </row>
    <row r="12" spans="1:10" ht="12.75">
      <c r="A12" t="s">
        <v>411</v>
      </c>
      <c r="B12" s="3">
        <v>2</v>
      </c>
      <c r="C12" s="3">
        <v>1</v>
      </c>
      <c r="D12" s="3">
        <v>0</v>
      </c>
      <c r="E12" s="3">
        <v>0</v>
      </c>
      <c r="F12" s="3">
        <v>0</v>
      </c>
      <c r="G12" s="3">
        <v>0</v>
      </c>
      <c r="H12" s="3">
        <f t="shared" si="0"/>
        <v>2</v>
      </c>
      <c r="I12" s="3">
        <f t="shared" si="1"/>
        <v>1</v>
      </c>
      <c r="J12" s="6">
        <f t="shared" si="2"/>
        <v>3</v>
      </c>
    </row>
    <row r="13" spans="1:10" ht="12.75">
      <c r="A13" t="s">
        <v>412</v>
      </c>
      <c r="B13" s="3">
        <v>1</v>
      </c>
      <c r="C13" s="3">
        <v>1</v>
      </c>
      <c r="D13" s="3">
        <v>0</v>
      </c>
      <c r="E13" s="3">
        <v>0</v>
      </c>
      <c r="F13" s="3">
        <v>0</v>
      </c>
      <c r="G13" s="3">
        <v>0</v>
      </c>
      <c r="H13" s="3">
        <f t="shared" si="0"/>
        <v>1</v>
      </c>
      <c r="I13" s="3">
        <f t="shared" si="1"/>
        <v>1</v>
      </c>
      <c r="J13" s="6">
        <f t="shared" si="2"/>
        <v>2</v>
      </c>
    </row>
    <row r="14" spans="1:10" ht="12.75">
      <c r="A14" t="s">
        <v>413</v>
      </c>
      <c r="B14" s="3">
        <v>2</v>
      </c>
      <c r="C14" s="3">
        <v>3</v>
      </c>
      <c r="D14" s="3">
        <v>0</v>
      </c>
      <c r="E14" s="3">
        <v>0</v>
      </c>
      <c r="F14" s="3">
        <v>0</v>
      </c>
      <c r="G14" s="3">
        <v>0</v>
      </c>
      <c r="H14" s="3">
        <f t="shared" si="0"/>
        <v>2</v>
      </c>
      <c r="I14" s="3">
        <f t="shared" si="1"/>
        <v>3</v>
      </c>
      <c r="J14" s="6">
        <f t="shared" si="2"/>
        <v>5</v>
      </c>
    </row>
    <row r="15" spans="1:10" ht="12.75">
      <c r="A15" t="s">
        <v>414</v>
      </c>
      <c r="B15" s="3">
        <v>3</v>
      </c>
      <c r="C15" s="3">
        <v>1</v>
      </c>
      <c r="D15" s="3">
        <v>0</v>
      </c>
      <c r="E15" s="3">
        <v>0</v>
      </c>
      <c r="F15" s="3">
        <v>0</v>
      </c>
      <c r="G15" s="3">
        <v>0</v>
      </c>
      <c r="H15" s="3">
        <f t="shared" si="0"/>
        <v>3</v>
      </c>
      <c r="I15" s="3">
        <f t="shared" si="1"/>
        <v>1</v>
      </c>
      <c r="J15" s="6">
        <f t="shared" si="2"/>
        <v>4</v>
      </c>
    </row>
    <row r="16" spans="1:10" ht="12.75">
      <c r="A16" t="s">
        <v>415</v>
      </c>
      <c r="B16" s="3">
        <v>4</v>
      </c>
      <c r="C16" s="3">
        <v>3</v>
      </c>
      <c r="D16" s="3">
        <v>0</v>
      </c>
      <c r="E16" s="3">
        <v>0</v>
      </c>
      <c r="F16" s="3">
        <v>0</v>
      </c>
      <c r="G16" s="3">
        <v>0</v>
      </c>
      <c r="H16" s="3">
        <f t="shared" si="0"/>
        <v>4</v>
      </c>
      <c r="I16" s="3">
        <f t="shared" si="1"/>
        <v>3</v>
      </c>
      <c r="J16" s="6">
        <f t="shared" si="2"/>
        <v>7</v>
      </c>
    </row>
    <row r="17" spans="1:10" ht="12.75">
      <c r="A17" t="s">
        <v>416</v>
      </c>
      <c r="B17" s="3">
        <v>0</v>
      </c>
      <c r="C17" s="3">
        <v>1</v>
      </c>
      <c r="D17" s="3">
        <v>0</v>
      </c>
      <c r="E17" s="3">
        <v>1</v>
      </c>
      <c r="F17" s="3">
        <v>0</v>
      </c>
      <c r="G17" s="3">
        <v>0</v>
      </c>
      <c r="H17" s="3">
        <f t="shared" si="0"/>
        <v>0</v>
      </c>
      <c r="I17" s="3">
        <f t="shared" si="1"/>
        <v>2</v>
      </c>
      <c r="J17" s="6">
        <f t="shared" si="2"/>
        <v>2</v>
      </c>
    </row>
    <row r="18" spans="1:10" ht="12.75">
      <c r="A18" t="s">
        <v>417</v>
      </c>
      <c r="B18" s="3">
        <v>3</v>
      </c>
      <c r="C18" s="3">
        <v>9</v>
      </c>
      <c r="D18" s="3">
        <v>0</v>
      </c>
      <c r="E18" s="3">
        <v>0</v>
      </c>
      <c r="F18" s="3">
        <v>0</v>
      </c>
      <c r="G18" s="3">
        <v>0</v>
      </c>
      <c r="H18" s="3">
        <f t="shared" si="0"/>
        <v>3</v>
      </c>
      <c r="I18" s="3">
        <f t="shared" si="1"/>
        <v>9</v>
      </c>
      <c r="J18" s="6">
        <f t="shared" si="2"/>
        <v>12</v>
      </c>
    </row>
    <row r="19" spans="1:10" ht="12.75">
      <c r="A19" t="s">
        <v>418</v>
      </c>
      <c r="B19" s="3">
        <v>1</v>
      </c>
      <c r="C19" s="3">
        <v>0</v>
      </c>
      <c r="D19" s="3">
        <v>0</v>
      </c>
      <c r="E19" s="3">
        <v>0</v>
      </c>
      <c r="F19" s="3">
        <v>0</v>
      </c>
      <c r="G19" s="3">
        <v>0</v>
      </c>
      <c r="H19" s="3">
        <f t="shared" si="0"/>
        <v>1</v>
      </c>
      <c r="I19" s="3">
        <f t="shared" si="1"/>
        <v>0</v>
      </c>
      <c r="J19" s="6">
        <f t="shared" si="2"/>
        <v>1</v>
      </c>
    </row>
    <row r="20" spans="1:10" ht="12.75">
      <c r="A20" t="s">
        <v>419</v>
      </c>
      <c r="B20" s="3">
        <v>4</v>
      </c>
      <c r="C20" s="3">
        <v>9</v>
      </c>
      <c r="D20" s="3">
        <v>0</v>
      </c>
      <c r="E20" s="3">
        <v>0</v>
      </c>
      <c r="F20" s="3">
        <v>0</v>
      </c>
      <c r="G20" s="3">
        <v>1</v>
      </c>
      <c r="H20" s="3">
        <f t="shared" si="0"/>
        <v>4</v>
      </c>
      <c r="I20" s="3">
        <f t="shared" si="1"/>
        <v>10</v>
      </c>
      <c r="J20" s="6">
        <f t="shared" si="2"/>
        <v>14</v>
      </c>
    </row>
    <row r="21" spans="1:10" ht="12.75">
      <c r="A21" t="s">
        <v>420</v>
      </c>
      <c r="B21" s="3">
        <v>1</v>
      </c>
      <c r="C21" s="3">
        <v>1</v>
      </c>
      <c r="D21" s="3">
        <v>0</v>
      </c>
      <c r="E21" s="3">
        <v>0</v>
      </c>
      <c r="F21" s="3">
        <v>0</v>
      </c>
      <c r="G21" s="3">
        <v>0</v>
      </c>
      <c r="H21" s="3">
        <f t="shared" si="0"/>
        <v>1</v>
      </c>
      <c r="I21" s="3">
        <f t="shared" si="1"/>
        <v>1</v>
      </c>
      <c r="J21" s="6">
        <f t="shared" si="2"/>
        <v>2</v>
      </c>
    </row>
    <row r="22" spans="1:10" ht="12.75">
      <c r="A22" t="s">
        <v>421</v>
      </c>
      <c r="B22" s="3">
        <v>1</v>
      </c>
      <c r="C22" s="3">
        <v>1</v>
      </c>
      <c r="D22" s="3">
        <v>0</v>
      </c>
      <c r="E22" s="3">
        <v>0</v>
      </c>
      <c r="F22" s="3">
        <v>0</v>
      </c>
      <c r="G22" s="3">
        <v>0</v>
      </c>
      <c r="H22" s="3">
        <f t="shared" si="0"/>
        <v>1</v>
      </c>
      <c r="I22" s="3">
        <f t="shared" si="1"/>
        <v>1</v>
      </c>
      <c r="J22" s="6">
        <f t="shared" si="2"/>
        <v>2</v>
      </c>
    </row>
    <row r="23" spans="1:10" ht="12.75">
      <c r="A23" t="s">
        <v>422</v>
      </c>
      <c r="B23" s="3">
        <v>0</v>
      </c>
      <c r="C23" s="3">
        <v>1</v>
      </c>
      <c r="D23" s="3">
        <v>0</v>
      </c>
      <c r="E23" s="3">
        <v>0</v>
      </c>
      <c r="F23" s="3">
        <v>0</v>
      </c>
      <c r="G23" s="3">
        <v>0</v>
      </c>
      <c r="H23" s="3">
        <f t="shared" si="0"/>
        <v>0</v>
      </c>
      <c r="I23" s="3">
        <f t="shared" si="1"/>
        <v>1</v>
      </c>
      <c r="J23" s="6">
        <f t="shared" si="2"/>
        <v>1</v>
      </c>
    </row>
    <row r="24" spans="1:10" ht="12.75">
      <c r="A24" t="s">
        <v>423</v>
      </c>
      <c r="B24" s="3">
        <v>1</v>
      </c>
      <c r="C24" s="3">
        <v>0</v>
      </c>
      <c r="D24" s="3">
        <v>0</v>
      </c>
      <c r="E24" s="3">
        <v>0</v>
      </c>
      <c r="F24" s="3">
        <v>0</v>
      </c>
      <c r="G24" s="3">
        <v>0</v>
      </c>
      <c r="H24" s="3">
        <f t="shared" si="0"/>
        <v>1</v>
      </c>
      <c r="I24" s="3">
        <f t="shared" si="1"/>
        <v>0</v>
      </c>
      <c r="J24" s="6">
        <f t="shared" si="2"/>
        <v>1</v>
      </c>
    </row>
    <row r="25" spans="1:10" ht="12.75">
      <c r="A25" t="s">
        <v>424</v>
      </c>
      <c r="B25" s="3">
        <v>1</v>
      </c>
      <c r="C25" s="3">
        <v>1</v>
      </c>
      <c r="D25" s="3">
        <v>0</v>
      </c>
      <c r="E25" s="3">
        <v>0</v>
      </c>
      <c r="F25" s="3">
        <v>0</v>
      </c>
      <c r="G25" s="3">
        <v>0</v>
      </c>
      <c r="H25" s="3">
        <f t="shared" si="0"/>
        <v>1</v>
      </c>
      <c r="I25" s="3">
        <f t="shared" si="1"/>
        <v>1</v>
      </c>
      <c r="J25" s="6">
        <f t="shared" si="2"/>
        <v>2</v>
      </c>
    </row>
    <row r="26" spans="1:10" ht="12.75">
      <c r="A26" t="s">
        <v>425</v>
      </c>
      <c r="B26" s="3">
        <v>1</v>
      </c>
      <c r="C26" s="3">
        <v>0</v>
      </c>
      <c r="D26" s="3">
        <v>0</v>
      </c>
      <c r="E26" s="3">
        <v>0</v>
      </c>
      <c r="F26" s="3">
        <v>0</v>
      </c>
      <c r="G26" s="3">
        <v>0</v>
      </c>
      <c r="H26" s="3">
        <f t="shared" si="0"/>
        <v>1</v>
      </c>
      <c r="I26" s="3">
        <f t="shared" si="1"/>
        <v>0</v>
      </c>
      <c r="J26" s="6">
        <f t="shared" si="2"/>
        <v>1</v>
      </c>
    </row>
    <row r="27" spans="1:10" ht="12.75">
      <c r="A27" t="s">
        <v>426</v>
      </c>
      <c r="B27" s="3">
        <v>0</v>
      </c>
      <c r="C27" s="3">
        <v>0</v>
      </c>
      <c r="D27" s="3">
        <v>2</v>
      </c>
      <c r="E27" s="3">
        <v>0</v>
      </c>
      <c r="F27" s="3">
        <v>0</v>
      </c>
      <c r="G27" s="3">
        <v>0</v>
      </c>
      <c r="H27" s="3">
        <f t="shared" si="0"/>
        <v>2</v>
      </c>
      <c r="I27" s="3">
        <f t="shared" si="1"/>
        <v>0</v>
      </c>
      <c r="J27" s="6">
        <f t="shared" si="2"/>
        <v>2</v>
      </c>
    </row>
    <row r="28" spans="1:10" ht="12.75">
      <c r="A28" s="2" t="s">
        <v>406</v>
      </c>
      <c r="B28" s="6">
        <f aca="true" t="shared" si="3" ref="B28:J28">SUM(B10:B27)</f>
        <v>26</v>
      </c>
      <c r="C28" s="6">
        <f t="shared" si="3"/>
        <v>33</v>
      </c>
      <c r="D28" s="6">
        <f t="shared" si="3"/>
        <v>2</v>
      </c>
      <c r="E28" s="6">
        <f t="shared" si="3"/>
        <v>1</v>
      </c>
      <c r="F28" s="6">
        <f t="shared" si="3"/>
        <v>0</v>
      </c>
      <c r="G28" s="6">
        <f t="shared" si="3"/>
        <v>1</v>
      </c>
      <c r="H28" s="6">
        <f t="shared" si="3"/>
        <v>28</v>
      </c>
      <c r="I28" s="6">
        <f t="shared" si="3"/>
        <v>35</v>
      </c>
      <c r="J28" s="6">
        <f t="shared" si="3"/>
        <v>63</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
    </sheetView>
  </sheetViews>
  <sheetFormatPr defaultColWidth="9.140625" defaultRowHeight="12.75"/>
  <sheetData>
    <row r="1" ht="18">
      <c r="A1" s="1" t="s">
        <v>427</v>
      </c>
    </row>
    <row r="5" spans="1:14" ht="12.75">
      <c r="A5" s="2" t="s">
        <v>428</v>
      </c>
      <c r="B5" s="2" t="s">
        <v>429</v>
      </c>
      <c r="D5" s="2" t="s">
        <v>430</v>
      </c>
      <c r="F5" s="2" t="s">
        <v>431</v>
      </c>
      <c r="H5" s="2" t="s">
        <v>153</v>
      </c>
      <c r="J5" s="2" t="s">
        <v>432</v>
      </c>
      <c r="L5" s="2" t="s">
        <v>433</v>
      </c>
      <c r="N5" s="2" t="s">
        <v>434</v>
      </c>
    </row>
    <row r="6" spans="2:15" ht="12.75">
      <c r="B6" t="s">
        <v>407</v>
      </c>
      <c r="C6" t="s">
        <v>408</v>
      </c>
      <c r="D6" t="s">
        <v>407</v>
      </c>
      <c r="E6" t="s">
        <v>408</v>
      </c>
      <c r="F6" t="s">
        <v>407</v>
      </c>
      <c r="G6" t="s">
        <v>408</v>
      </c>
      <c r="H6" t="s">
        <v>407</v>
      </c>
      <c r="I6" t="s">
        <v>408</v>
      </c>
      <c r="J6" t="s">
        <v>407</v>
      </c>
      <c r="K6" t="s">
        <v>408</v>
      </c>
      <c r="L6" t="s">
        <v>407</v>
      </c>
      <c r="M6" t="s">
        <v>408</v>
      </c>
      <c r="N6" t="s">
        <v>407</v>
      </c>
      <c r="O6" t="s">
        <v>408</v>
      </c>
    </row>
    <row r="7" spans="1:15" ht="12.75">
      <c r="A7" t="s">
        <v>101</v>
      </c>
      <c r="B7" s="7">
        <v>0</v>
      </c>
      <c r="C7" s="7">
        <v>0</v>
      </c>
      <c r="D7" s="7">
        <v>0</v>
      </c>
      <c r="E7" s="7">
        <v>0</v>
      </c>
      <c r="F7" s="7">
        <v>0</v>
      </c>
      <c r="G7" s="7">
        <v>0</v>
      </c>
      <c r="H7" s="7">
        <v>0</v>
      </c>
      <c r="I7" s="7">
        <v>0</v>
      </c>
      <c r="J7" s="7">
        <v>0</v>
      </c>
      <c r="K7" s="7">
        <v>0</v>
      </c>
      <c r="L7" s="7">
        <v>4</v>
      </c>
      <c r="M7" s="7">
        <v>0</v>
      </c>
      <c r="N7" s="7">
        <v>2</v>
      </c>
      <c r="O7" s="7">
        <v>0</v>
      </c>
    </row>
    <row r="8" spans="1:15" ht="12.75">
      <c r="A8" t="s">
        <v>102</v>
      </c>
      <c r="B8" s="7">
        <v>0</v>
      </c>
      <c r="C8" s="7">
        <v>0</v>
      </c>
      <c r="D8" s="7">
        <v>0</v>
      </c>
      <c r="E8" s="7">
        <v>0</v>
      </c>
      <c r="F8" s="7">
        <v>0</v>
      </c>
      <c r="G8" s="7">
        <v>0</v>
      </c>
      <c r="H8" s="7">
        <v>0</v>
      </c>
      <c r="I8" s="7">
        <v>0</v>
      </c>
      <c r="J8" s="7">
        <v>0</v>
      </c>
      <c r="K8" s="7">
        <v>0</v>
      </c>
      <c r="L8" s="7">
        <v>3</v>
      </c>
      <c r="M8" s="7">
        <v>3</v>
      </c>
      <c r="N8" s="7">
        <v>7</v>
      </c>
      <c r="O8" s="7">
        <v>3</v>
      </c>
    </row>
    <row r="9" spans="1:15" ht="12.75">
      <c r="A9" t="s">
        <v>103</v>
      </c>
      <c r="B9" s="7">
        <v>0</v>
      </c>
      <c r="C9" s="7">
        <v>0</v>
      </c>
      <c r="D9" s="7">
        <v>0</v>
      </c>
      <c r="E9" s="7">
        <v>0</v>
      </c>
      <c r="F9" s="7">
        <v>0</v>
      </c>
      <c r="G9" s="7">
        <v>0</v>
      </c>
      <c r="H9" s="7">
        <v>0</v>
      </c>
      <c r="I9" s="7">
        <v>0</v>
      </c>
      <c r="J9" s="7">
        <v>0</v>
      </c>
      <c r="K9" s="7">
        <v>0</v>
      </c>
      <c r="L9" s="7">
        <v>0</v>
      </c>
      <c r="M9" s="7">
        <v>0</v>
      </c>
      <c r="N9" s="7">
        <v>2</v>
      </c>
      <c r="O9" s="7">
        <v>0</v>
      </c>
    </row>
    <row r="10" spans="1:15" ht="12.75">
      <c r="A10" s="2" t="s">
        <v>406</v>
      </c>
      <c r="B10" s="8">
        <f aca="true" t="shared" si="0" ref="B10:O10">SUM(B7:B9)</f>
        <v>0</v>
      </c>
      <c r="C10" s="8">
        <f t="shared" si="0"/>
        <v>0</v>
      </c>
      <c r="D10" s="8">
        <f t="shared" si="0"/>
        <v>0</v>
      </c>
      <c r="E10" s="8">
        <f t="shared" si="0"/>
        <v>0</v>
      </c>
      <c r="F10" s="8">
        <f t="shared" si="0"/>
        <v>0</v>
      </c>
      <c r="G10" s="8">
        <f t="shared" si="0"/>
        <v>0</v>
      </c>
      <c r="H10" s="8">
        <f t="shared" si="0"/>
        <v>0</v>
      </c>
      <c r="I10" s="8">
        <f t="shared" si="0"/>
        <v>0</v>
      </c>
      <c r="J10" s="8">
        <f t="shared" si="0"/>
        <v>0</v>
      </c>
      <c r="K10" s="8">
        <f t="shared" si="0"/>
        <v>0</v>
      </c>
      <c r="L10" s="8">
        <f t="shared" si="0"/>
        <v>7</v>
      </c>
      <c r="M10" s="8">
        <f t="shared" si="0"/>
        <v>3</v>
      </c>
      <c r="N10" s="8">
        <f t="shared" si="0"/>
        <v>11</v>
      </c>
      <c r="O10" s="8">
        <f t="shared" si="0"/>
        <v>3</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435</v>
      </c>
    </row>
    <row r="3" ht="12.75">
      <c r="A3" t="s">
        <v>436</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Q8"/>
  <sheetViews>
    <sheetView zoomScalePageLayoutView="0" workbookViewId="0" topLeftCell="A1">
      <selection activeCell="A1" sqref="A1"/>
    </sheetView>
  </sheetViews>
  <sheetFormatPr defaultColWidth="9.140625" defaultRowHeight="12.75"/>
  <sheetData>
    <row r="1" ht="18">
      <c r="A1" s="1" t="s">
        <v>437</v>
      </c>
    </row>
    <row r="5" spans="1:16" ht="12.75">
      <c r="A5" s="2" t="s">
        <v>401</v>
      </c>
      <c r="B5" s="2" t="s">
        <v>438</v>
      </c>
      <c r="D5" s="2" t="s">
        <v>439</v>
      </c>
      <c r="F5" s="2" t="s">
        <v>440</v>
      </c>
      <c r="H5" s="2" t="s">
        <v>441</v>
      </c>
      <c r="J5" s="2" t="s">
        <v>442</v>
      </c>
      <c r="L5" s="2" t="s">
        <v>443</v>
      </c>
      <c r="N5" s="2" t="s">
        <v>444</v>
      </c>
      <c r="P5" s="2" t="s">
        <v>445</v>
      </c>
    </row>
    <row r="6" spans="2:17" ht="12.75">
      <c r="B6" t="s">
        <v>407</v>
      </c>
      <c r="C6" t="s">
        <v>408</v>
      </c>
      <c r="D6" t="s">
        <v>407</v>
      </c>
      <c r="E6" t="s">
        <v>408</v>
      </c>
      <c r="F6" t="s">
        <v>407</v>
      </c>
      <c r="G6" t="s">
        <v>408</v>
      </c>
      <c r="H6" t="s">
        <v>407</v>
      </c>
      <c r="I6" t="s">
        <v>408</v>
      </c>
      <c r="J6" t="s">
        <v>407</v>
      </c>
      <c r="K6" t="s">
        <v>408</v>
      </c>
      <c r="L6" t="s">
        <v>407</v>
      </c>
      <c r="M6" t="s">
        <v>408</v>
      </c>
      <c r="N6" t="s">
        <v>407</v>
      </c>
      <c r="O6" t="s">
        <v>408</v>
      </c>
      <c r="P6" t="s">
        <v>407</v>
      </c>
      <c r="Q6" t="s">
        <v>408</v>
      </c>
    </row>
    <row r="7" spans="1:17" ht="12.75">
      <c r="A7" t="s">
        <v>415</v>
      </c>
      <c r="B7" s="3">
        <v>1</v>
      </c>
      <c r="C7" s="3">
        <v>0</v>
      </c>
      <c r="D7" s="3">
        <v>0</v>
      </c>
      <c r="E7" s="3">
        <v>0</v>
      </c>
      <c r="F7" s="3">
        <v>0</v>
      </c>
      <c r="G7" s="3">
        <v>0</v>
      </c>
      <c r="H7" s="3">
        <v>0</v>
      </c>
      <c r="I7" s="3">
        <v>0</v>
      </c>
      <c r="J7" s="3">
        <v>0</v>
      </c>
      <c r="K7" s="3">
        <v>0</v>
      </c>
      <c r="L7" s="3">
        <v>0</v>
      </c>
      <c r="M7" s="3">
        <v>0</v>
      </c>
      <c r="N7" s="3">
        <v>0</v>
      </c>
      <c r="O7" s="3">
        <v>0</v>
      </c>
      <c r="P7" s="3">
        <v>0</v>
      </c>
      <c r="Q7" s="3">
        <v>0</v>
      </c>
    </row>
    <row r="8" spans="1:17" ht="12.75">
      <c r="A8" s="2" t="s">
        <v>406</v>
      </c>
      <c r="B8" s="6">
        <f aca="true" t="shared" si="0" ref="B8:Q8">SUM(B7:B7)</f>
        <v>1</v>
      </c>
      <c r="C8" s="6">
        <f t="shared" si="0"/>
        <v>0</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140625" defaultRowHeight="12.75"/>
  <sheetData>
    <row r="1" ht="18">
      <c r="A1" s="1" t="s">
        <v>446</v>
      </c>
    </row>
    <row r="5" spans="1:3" ht="12.75">
      <c r="A5" s="2" t="s">
        <v>447</v>
      </c>
      <c r="B5" s="2" t="s">
        <v>448</v>
      </c>
      <c r="C5" s="2" t="s">
        <v>449</v>
      </c>
    </row>
    <row r="7" spans="1:3" ht="12.75">
      <c r="A7" t="s">
        <v>412</v>
      </c>
      <c r="B7" t="s">
        <v>411</v>
      </c>
      <c r="C7" s="3">
        <v>2</v>
      </c>
    </row>
    <row r="8" spans="1:3" ht="12.75">
      <c r="A8" s="2" t="s">
        <v>450</v>
      </c>
      <c r="C8" s="6">
        <f>SUM(C6:C7)</f>
        <v>2</v>
      </c>
    </row>
    <row r="11" spans="1:3" ht="12.75">
      <c r="A11" t="s">
        <v>451</v>
      </c>
      <c r="B11" t="s">
        <v>412</v>
      </c>
      <c r="C11" s="3">
        <v>4</v>
      </c>
    </row>
    <row r="12" spans="1:3" ht="12.75">
      <c r="A12" s="2" t="s">
        <v>450</v>
      </c>
      <c r="C12" s="6">
        <f>SUM(C10:C11)</f>
        <v>4</v>
      </c>
    </row>
    <row r="15" spans="1:3" ht="12.75">
      <c r="A15" t="s">
        <v>414</v>
      </c>
      <c r="B15" t="s">
        <v>413</v>
      </c>
      <c r="C15" s="3">
        <v>4</v>
      </c>
    </row>
    <row r="16" spans="1:3" ht="12.75">
      <c r="A16" s="2" t="s">
        <v>450</v>
      </c>
      <c r="C16" s="6">
        <f>SUM(C14:C15)</f>
        <v>4</v>
      </c>
    </row>
    <row r="19" spans="1:3" ht="12.75">
      <c r="A19" t="s">
        <v>415</v>
      </c>
      <c r="B19" t="s">
        <v>414</v>
      </c>
      <c r="C19" s="3">
        <v>1</v>
      </c>
    </row>
    <row r="20" spans="1:3" ht="12.75">
      <c r="A20" s="2" t="s">
        <v>450</v>
      </c>
      <c r="C20" s="6">
        <f>SUM(C18:C19)</f>
        <v>1</v>
      </c>
    </row>
    <row r="23" spans="1:3" ht="12.75">
      <c r="A23" t="s">
        <v>416</v>
      </c>
      <c r="B23" t="s">
        <v>415</v>
      </c>
      <c r="C23" s="3">
        <v>5</v>
      </c>
    </row>
    <row r="24" spans="1:3" ht="12.75">
      <c r="A24" s="2" t="s">
        <v>450</v>
      </c>
      <c r="C24" s="6">
        <f>SUM(C22:C23)</f>
        <v>5</v>
      </c>
    </row>
    <row r="27" spans="1:3" ht="12.75">
      <c r="A27" t="s">
        <v>417</v>
      </c>
      <c r="B27" t="s">
        <v>452</v>
      </c>
      <c r="C27" s="3">
        <v>1</v>
      </c>
    </row>
    <row r="28" spans="1:3" ht="12.75">
      <c r="A28" s="2" t="s">
        <v>450</v>
      </c>
      <c r="C28" s="6">
        <f>SUM(C26:C27)</f>
        <v>1</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9.140625" defaultRowHeight="12.75"/>
  <sheetData>
    <row r="1" ht="18">
      <c r="A1" s="1" t="s">
        <v>453</v>
      </c>
    </row>
    <row r="5" spans="2:18" ht="12.75">
      <c r="B5" s="2" t="s">
        <v>454</v>
      </c>
      <c r="D5" s="2" t="s">
        <v>455</v>
      </c>
      <c r="F5" s="2" t="s">
        <v>456</v>
      </c>
      <c r="H5" s="2" t="s">
        <v>457</v>
      </c>
      <c r="J5" s="2" t="s">
        <v>458</v>
      </c>
      <c r="L5" s="2" t="s">
        <v>459</v>
      </c>
      <c r="N5" s="2" t="s">
        <v>460</v>
      </c>
      <c r="P5" s="2" t="s">
        <v>461</v>
      </c>
      <c r="R5" s="2" t="s">
        <v>406</v>
      </c>
    </row>
    <row r="6" spans="1:17" ht="12.75">
      <c r="A6" s="2" t="s">
        <v>401</v>
      </c>
      <c r="B6" t="s">
        <v>407</v>
      </c>
      <c r="C6" t="s">
        <v>408</v>
      </c>
      <c r="D6" t="s">
        <v>407</v>
      </c>
      <c r="E6" t="s">
        <v>408</v>
      </c>
      <c r="F6" t="s">
        <v>407</v>
      </c>
      <c r="G6" t="s">
        <v>408</v>
      </c>
      <c r="H6" t="s">
        <v>407</v>
      </c>
      <c r="I6" t="s">
        <v>408</v>
      </c>
      <c r="J6" t="s">
        <v>407</v>
      </c>
      <c r="K6" t="s">
        <v>408</v>
      </c>
      <c r="L6" t="s">
        <v>407</v>
      </c>
      <c r="M6" t="s">
        <v>408</v>
      </c>
      <c r="N6" t="s">
        <v>407</v>
      </c>
      <c r="O6" t="s">
        <v>408</v>
      </c>
      <c r="P6" t="s">
        <v>407</v>
      </c>
      <c r="Q6" t="s">
        <v>408</v>
      </c>
    </row>
    <row r="7" spans="1:18" ht="12.75">
      <c r="A7" t="s">
        <v>409</v>
      </c>
      <c r="B7" s="3">
        <v>0</v>
      </c>
      <c r="C7" s="3">
        <v>0</v>
      </c>
      <c r="D7" s="3">
        <v>0</v>
      </c>
      <c r="E7" s="3">
        <v>0</v>
      </c>
      <c r="F7" s="3">
        <v>0</v>
      </c>
      <c r="G7" s="3">
        <v>0</v>
      </c>
      <c r="H7" s="3">
        <v>0</v>
      </c>
      <c r="I7" s="3">
        <v>1</v>
      </c>
      <c r="J7" s="3">
        <v>0</v>
      </c>
      <c r="K7" s="3">
        <v>0</v>
      </c>
      <c r="L7" s="3">
        <v>0</v>
      </c>
      <c r="M7" s="3">
        <v>0</v>
      </c>
      <c r="N7" s="3">
        <v>0</v>
      </c>
      <c r="O7" s="3">
        <v>0</v>
      </c>
      <c r="P7" s="3">
        <v>0</v>
      </c>
      <c r="Q7" s="3">
        <v>0</v>
      </c>
      <c r="R7" s="6">
        <f>SUM(B7:Q7)</f>
        <v>1</v>
      </c>
    </row>
    <row r="8" spans="1:18" ht="12.75">
      <c r="A8" t="s">
        <v>462</v>
      </c>
      <c r="B8" s="3">
        <v>0</v>
      </c>
      <c r="C8" s="3">
        <v>0</v>
      </c>
      <c r="D8" s="3">
        <v>0</v>
      </c>
      <c r="E8" s="3">
        <v>0</v>
      </c>
      <c r="F8" s="3">
        <v>0</v>
      </c>
      <c r="G8" s="3">
        <v>0</v>
      </c>
      <c r="H8" s="3">
        <v>0</v>
      </c>
      <c r="I8" s="3">
        <v>0</v>
      </c>
      <c r="J8" s="3">
        <v>0</v>
      </c>
      <c r="K8" s="3">
        <v>1</v>
      </c>
      <c r="L8" s="3">
        <v>0</v>
      </c>
      <c r="M8" s="3">
        <v>0</v>
      </c>
      <c r="N8" s="3">
        <v>0</v>
      </c>
      <c r="O8" s="3">
        <v>0</v>
      </c>
      <c r="P8" s="3">
        <v>0</v>
      </c>
      <c r="Q8" s="3">
        <v>0</v>
      </c>
      <c r="R8" s="6">
        <f>SUM(B8:Q8)</f>
        <v>1</v>
      </c>
    </row>
    <row r="9" spans="1:18" ht="12.75">
      <c r="A9" t="s">
        <v>412</v>
      </c>
      <c r="B9" s="3">
        <v>0</v>
      </c>
      <c r="C9" s="3">
        <v>0</v>
      </c>
      <c r="D9" s="3">
        <v>1</v>
      </c>
      <c r="E9" s="3">
        <v>1</v>
      </c>
      <c r="F9" s="3">
        <v>0</v>
      </c>
      <c r="G9" s="3">
        <v>0</v>
      </c>
      <c r="H9" s="3">
        <v>0</v>
      </c>
      <c r="I9" s="3">
        <v>0</v>
      </c>
      <c r="J9" s="3">
        <v>0</v>
      </c>
      <c r="K9" s="3">
        <v>0</v>
      </c>
      <c r="L9" s="3">
        <v>0</v>
      </c>
      <c r="M9" s="3">
        <v>0</v>
      </c>
      <c r="N9" s="3">
        <v>0</v>
      </c>
      <c r="O9" s="3">
        <v>0</v>
      </c>
      <c r="P9" s="3">
        <v>0</v>
      </c>
      <c r="Q9" s="3">
        <v>0</v>
      </c>
      <c r="R9" s="6">
        <f>SUM(B9:Q9)</f>
        <v>2</v>
      </c>
    </row>
    <row r="10" spans="1:18" ht="12.75">
      <c r="A10" t="s">
        <v>415</v>
      </c>
      <c r="B10" s="3">
        <v>0</v>
      </c>
      <c r="C10" s="3">
        <v>0</v>
      </c>
      <c r="D10" s="3">
        <v>1</v>
      </c>
      <c r="E10" s="3">
        <v>1</v>
      </c>
      <c r="F10" s="3">
        <v>0</v>
      </c>
      <c r="G10" s="3">
        <v>0</v>
      </c>
      <c r="H10" s="3">
        <v>0</v>
      </c>
      <c r="I10" s="3">
        <v>0</v>
      </c>
      <c r="J10" s="3">
        <v>0</v>
      </c>
      <c r="K10" s="3">
        <v>0</v>
      </c>
      <c r="L10" s="3">
        <v>0</v>
      </c>
      <c r="M10" s="3">
        <v>0</v>
      </c>
      <c r="N10" s="3">
        <v>0</v>
      </c>
      <c r="O10" s="3">
        <v>0</v>
      </c>
      <c r="P10" s="3">
        <v>0</v>
      </c>
      <c r="Q10" s="3">
        <v>0</v>
      </c>
      <c r="R10" s="6">
        <f>SUM(B10:Q10)</f>
        <v>2</v>
      </c>
    </row>
    <row r="11" spans="1:18" ht="12.75">
      <c r="A11" t="s">
        <v>452</v>
      </c>
      <c r="B11" s="3">
        <v>0</v>
      </c>
      <c r="C11" s="3">
        <v>0</v>
      </c>
      <c r="D11" s="3">
        <v>0</v>
      </c>
      <c r="E11" s="3">
        <v>1</v>
      </c>
      <c r="F11" s="3">
        <v>0</v>
      </c>
      <c r="G11" s="3">
        <v>0</v>
      </c>
      <c r="H11" s="3">
        <v>0</v>
      </c>
      <c r="I11" s="3">
        <v>0</v>
      </c>
      <c r="J11" s="3">
        <v>0</v>
      </c>
      <c r="K11" s="3">
        <v>0</v>
      </c>
      <c r="L11" s="3">
        <v>0</v>
      </c>
      <c r="M11" s="3">
        <v>0</v>
      </c>
      <c r="N11" s="3">
        <v>0</v>
      </c>
      <c r="O11" s="3">
        <v>0</v>
      </c>
      <c r="P11" s="3">
        <v>0</v>
      </c>
      <c r="Q11" s="3">
        <v>0</v>
      </c>
      <c r="R11" s="6">
        <f>SUM(B11:Q11)</f>
        <v>1</v>
      </c>
    </row>
    <row r="12" spans="1:18" ht="12.75">
      <c r="A12" s="2" t="s">
        <v>406</v>
      </c>
      <c r="B12" s="6">
        <f aca="true" t="shared" si="0" ref="B12:R12">SUM(B7:B11)</f>
        <v>0</v>
      </c>
      <c r="C12" s="6">
        <f t="shared" si="0"/>
        <v>0</v>
      </c>
      <c r="D12" s="6">
        <f t="shared" si="0"/>
        <v>2</v>
      </c>
      <c r="E12" s="6">
        <f t="shared" si="0"/>
        <v>3</v>
      </c>
      <c r="F12" s="6">
        <f t="shared" si="0"/>
        <v>0</v>
      </c>
      <c r="G12" s="6">
        <f t="shared" si="0"/>
        <v>0</v>
      </c>
      <c r="H12" s="6">
        <f t="shared" si="0"/>
        <v>0</v>
      </c>
      <c r="I12" s="6">
        <f t="shared" si="0"/>
        <v>1</v>
      </c>
      <c r="J12" s="6">
        <f t="shared" si="0"/>
        <v>0</v>
      </c>
      <c r="K12" s="6">
        <f t="shared" si="0"/>
        <v>1</v>
      </c>
      <c r="L12" s="6">
        <f t="shared" si="0"/>
        <v>0</v>
      </c>
      <c r="M12" s="6">
        <f t="shared" si="0"/>
        <v>0</v>
      </c>
      <c r="N12" s="6">
        <f t="shared" si="0"/>
        <v>0</v>
      </c>
      <c r="O12" s="6">
        <f t="shared" si="0"/>
        <v>0</v>
      </c>
      <c r="P12" s="6">
        <f t="shared" si="0"/>
        <v>0</v>
      </c>
      <c r="Q12" s="6">
        <f t="shared" si="0"/>
        <v>0</v>
      </c>
      <c r="R12" s="6">
        <f t="shared" si="0"/>
        <v>7</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9"/>
  <sheetViews>
    <sheetView zoomScalePageLayoutView="0" workbookViewId="0" topLeftCell="A1">
      <selection activeCell="A1" sqref="A1"/>
    </sheetView>
  </sheetViews>
  <sheetFormatPr defaultColWidth="9.140625" defaultRowHeight="12.75"/>
  <sheetData>
    <row r="1" ht="18">
      <c r="A1" s="1" t="s">
        <v>463</v>
      </c>
    </row>
    <row r="5" spans="2:20" ht="12.75">
      <c r="B5" s="2" t="s">
        <v>464</v>
      </c>
      <c r="D5" s="2" t="s">
        <v>461</v>
      </c>
      <c r="F5" s="2" t="s">
        <v>465</v>
      </c>
      <c r="H5" s="2" t="s">
        <v>466</v>
      </c>
      <c r="J5" s="2" t="s">
        <v>467</v>
      </c>
      <c r="L5" s="2" t="s">
        <v>468</v>
      </c>
      <c r="N5" s="2" t="s">
        <v>469</v>
      </c>
      <c r="P5" s="2" t="s">
        <v>470</v>
      </c>
      <c r="R5" s="2" t="s">
        <v>471</v>
      </c>
      <c r="T5" s="2" t="s">
        <v>472</v>
      </c>
    </row>
    <row r="6" spans="1:19" ht="12.75">
      <c r="A6" s="2" t="s">
        <v>401</v>
      </c>
      <c r="B6" t="s">
        <v>407</v>
      </c>
      <c r="C6" t="s">
        <v>408</v>
      </c>
      <c r="D6" t="s">
        <v>407</v>
      </c>
      <c r="E6" t="s">
        <v>408</v>
      </c>
      <c r="F6" t="s">
        <v>407</v>
      </c>
      <c r="G6" t="s">
        <v>408</v>
      </c>
      <c r="H6" t="s">
        <v>407</v>
      </c>
      <c r="I6" t="s">
        <v>408</v>
      </c>
      <c r="J6" t="s">
        <v>407</v>
      </c>
      <c r="K6" t="s">
        <v>408</v>
      </c>
      <c r="L6" t="s">
        <v>407</v>
      </c>
      <c r="M6" t="s">
        <v>408</v>
      </c>
      <c r="N6" t="s">
        <v>407</v>
      </c>
      <c r="O6" t="s">
        <v>408</v>
      </c>
      <c r="P6" t="s">
        <v>407</v>
      </c>
      <c r="Q6" t="s">
        <v>408</v>
      </c>
      <c r="R6" t="s">
        <v>407</v>
      </c>
      <c r="S6" t="s">
        <v>408</v>
      </c>
    </row>
    <row r="7" spans="1:20" ht="12.75">
      <c r="A7" t="s">
        <v>409</v>
      </c>
      <c r="B7" s="3">
        <v>0</v>
      </c>
      <c r="C7" s="3">
        <v>0</v>
      </c>
      <c r="D7" s="3">
        <v>0</v>
      </c>
      <c r="E7" s="3">
        <v>0</v>
      </c>
      <c r="F7" s="3">
        <v>0</v>
      </c>
      <c r="G7" s="3">
        <v>0</v>
      </c>
      <c r="H7" s="3">
        <v>0</v>
      </c>
      <c r="I7" s="3">
        <v>0</v>
      </c>
      <c r="J7" s="3">
        <v>0</v>
      </c>
      <c r="K7" s="3">
        <v>0</v>
      </c>
      <c r="L7" s="3">
        <v>0</v>
      </c>
      <c r="M7" s="3">
        <v>1</v>
      </c>
      <c r="N7" s="3">
        <v>0</v>
      </c>
      <c r="O7" s="3">
        <v>0</v>
      </c>
      <c r="P7" s="3">
        <v>0</v>
      </c>
      <c r="Q7" s="3">
        <v>0</v>
      </c>
      <c r="R7" s="3">
        <v>0</v>
      </c>
      <c r="S7" s="3">
        <v>0</v>
      </c>
      <c r="T7" s="6">
        <f>SUM(B7:S7)</f>
        <v>1</v>
      </c>
    </row>
    <row r="8" spans="1:20" ht="12.75">
      <c r="A8" t="s">
        <v>411</v>
      </c>
      <c r="B8" s="3">
        <v>0</v>
      </c>
      <c r="C8" s="3">
        <v>0</v>
      </c>
      <c r="D8" s="3">
        <v>0</v>
      </c>
      <c r="E8" s="3">
        <v>0</v>
      </c>
      <c r="F8" s="3">
        <v>0</v>
      </c>
      <c r="G8" s="3">
        <v>0</v>
      </c>
      <c r="H8" s="3">
        <v>0</v>
      </c>
      <c r="I8" s="3">
        <v>0</v>
      </c>
      <c r="J8" s="3">
        <v>0</v>
      </c>
      <c r="K8" s="3">
        <v>0</v>
      </c>
      <c r="L8" s="3">
        <v>1</v>
      </c>
      <c r="M8" s="3">
        <v>0</v>
      </c>
      <c r="N8" s="3">
        <v>0</v>
      </c>
      <c r="O8" s="3">
        <v>0</v>
      </c>
      <c r="P8" s="3">
        <v>0</v>
      </c>
      <c r="Q8" s="3">
        <v>0</v>
      </c>
      <c r="R8" s="3">
        <v>0</v>
      </c>
      <c r="S8" s="3">
        <v>0</v>
      </c>
      <c r="T8" s="6">
        <f>SUM(B8:S8)</f>
        <v>1</v>
      </c>
    </row>
    <row r="9" spans="1:20" ht="12.75">
      <c r="A9" s="2" t="s">
        <v>406</v>
      </c>
      <c r="B9" s="6">
        <f aca="true" t="shared" si="0" ref="B9:T9">SUM(B7:B8)</f>
        <v>0</v>
      </c>
      <c r="C9" s="6">
        <f t="shared" si="0"/>
        <v>0</v>
      </c>
      <c r="D9" s="6">
        <f t="shared" si="0"/>
        <v>0</v>
      </c>
      <c r="E9" s="6">
        <f t="shared" si="0"/>
        <v>0</v>
      </c>
      <c r="F9" s="6">
        <f t="shared" si="0"/>
        <v>0</v>
      </c>
      <c r="G9" s="6">
        <f t="shared" si="0"/>
        <v>0</v>
      </c>
      <c r="H9" s="6">
        <f t="shared" si="0"/>
        <v>0</v>
      </c>
      <c r="I9" s="6">
        <f t="shared" si="0"/>
        <v>0</v>
      </c>
      <c r="J9" s="6">
        <f t="shared" si="0"/>
        <v>0</v>
      </c>
      <c r="K9" s="6">
        <f t="shared" si="0"/>
        <v>0</v>
      </c>
      <c r="L9" s="6">
        <f t="shared" si="0"/>
        <v>1</v>
      </c>
      <c r="M9" s="6">
        <f t="shared" si="0"/>
        <v>1</v>
      </c>
      <c r="N9" s="6">
        <f t="shared" si="0"/>
        <v>0</v>
      </c>
      <c r="O9" s="6">
        <f t="shared" si="0"/>
        <v>0</v>
      </c>
      <c r="P9" s="6">
        <f t="shared" si="0"/>
        <v>0</v>
      </c>
      <c r="Q9" s="6">
        <f t="shared" si="0"/>
        <v>0</v>
      </c>
      <c r="R9" s="6">
        <f t="shared" si="0"/>
        <v>0</v>
      </c>
      <c r="S9" s="6">
        <f t="shared" si="0"/>
        <v>0</v>
      </c>
      <c r="T9" s="6">
        <f t="shared" si="0"/>
        <v>2</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V25"/>
  <sheetViews>
    <sheetView zoomScalePageLayoutView="0" workbookViewId="0" topLeftCell="A1">
      <selection activeCell="A1" sqref="A1"/>
    </sheetView>
  </sheetViews>
  <sheetFormatPr defaultColWidth="9.140625" defaultRowHeight="12.75"/>
  <sheetData>
    <row r="1" ht="18">
      <c r="A1" s="1" t="s">
        <v>473</v>
      </c>
    </row>
    <row r="5" spans="1:22" ht="12.75">
      <c r="A5" s="2" t="s">
        <v>474</v>
      </c>
      <c r="B5" s="2" t="s">
        <v>475</v>
      </c>
      <c r="D5" s="2" t="s">
        <v>476</v>
      </c>
      <c r="F5" s="2" t="s">
        <v>477</v>
      </c>
      <c r="H5" s="2" t="s">
        <v>478</v>
      </c>
      <c r="J5" s="2" t="s">
        <v>479</v>
      </c>
      <c r="L5" s="2" t="s">
        <v>480</v>
      </c>
      <c r="N5" s="2" t="s">
        <v>481</v>
      </c>
      <c r="P5" s="2" t="s">
        <v>482</v>
      </c>
      <c r="R5" s="2" t="s">
        <v>483</v>
      </c>
      <c r="T5" s="2" t="s">
        <v>484</v>
      </c>
      <c r="V5" s="2" t="s">
        <v>406</v>
      </c>
    </row>
    <row r="6" spans="1:21" ht="12.75">
      <c r="A6" s="2" t="s">
        <v>401</v>
      </c>
      <c r="B6" t="s">
        <v>407</v>
      </c>
      <c r="C6" t="s">
        <v>408</v>
      </c>
      <c r="D6" t="s">
        <v>407</v>
      </c>
      <c r="E6" t="s">
        <v>408</v>
      </c>
      <c r="F6" t="s">
        <v>407</v>
      </c>
      <c r="G6" t="s">
        <v>408</v>
      </c>
      <c r="H6" t="s">
        <v>407</v>
      </c>
      <c r="I6" t="s">
        <v>408</v>
      </c>
      <c r="J6" t="s">
        <v>407</v>
      </c>
      <c r="K6" t="s">
        <v>408</v>
      </c>
      <c r="L6" t="s">
        <v>407</v>
      </c>
      <c r="M6" t="s">
        <v>408</v>
      </c>
      <c r="N6" t="s">
        <v>407</v>
      </c>
      <c r="O6" t="s">
        <v>408</v>
      </c>
      <c r="P6" t="s">
        <v>407</v>
      </c>
      <c r="Q6" t="s">
        <v>408</v>
      </c>
      <c r="R6" t="s">
        <v>407</v>
      </c>
      <c r="S6" t="s">
        <v>408</v>
      </c>
      <c r="T6" t="s">
        <v>407</v>
      </c>
      <c r="U6" t="s">
        <v>408</v>
      </c>
    </row>
    <row r="7" spans="1:22" ht="12.75">
      <c r="A7" t="s">
        <v>409</v>
      </c>
      <c r="B7" s="3">
        <v>0</v>
      </c>
      <c r="C7" s="3">
        <v>0</v>
      </c>
      <c r="D7" s="3">
        <v>0</v>
      </c>
      <c r="E7" s="3">
        <v>0</v>
      </c>
      <c r="F7" s="3">
        <v>0</v>
      </c>
      <c r="G7" s="3">
        <v>0</v>
      </c>
      <c r="H7" s="3">
        <v>0</v>
      </c>
      <c r="I7" s="3">
        <v>1</v>
      </c>
      <c r="J7" s="3">
        <v>0</v>
      </c>
      <c r="K7" s="3">
        <v>0</v>
      </c>
      <c r="L7" s="3">
        <v>0</v>
      </c>
      <c r="M7" s="3">
        <v>0</v>
      </c>
      <c r="N7" s="3">
        <v>0</v>
      </c>
      <c r="O7" s="3">
        <v>0</v>
      </c>
      <c r="P7" s="3">
        <v>0</v>
      </c>
      <c r="Q7" s="3">
        <v>0</v>
      </c>
      <c r="R7" s="3">
        <v>0</v>
      </c>
      <c r="S7" s="3">
        <v>0</v>
      </c>
      <c r="T7" s="3">
        <v>0</v>
      </c>
      <c r="U7" s="3">
        <v>0</v>
      </c>
      <c r="V7" s="6">
        <f aca="true" t="shared" si="0" ref="V7:V24">SUM(B7:U7)</f>
        <v>1</v>
      </c>
    </row>
    <row r="8" spans="1:22" ht="12.75">
      <c r="A8" t="s">
        <v>410</v>
      </c>
      <c r="B8" s="3">
        <v>0</v>
      </c>
      <c r="C8" s="3">
        <v>0</v>
      </c>
      <c r="D8" s="3">
        <v>0</v>
      </c>
      <c r="E8" s="3">
        <v>0</v>
      </c>
      <c r="F8" s="3">
        <v>0</v>
      </c>
      <c r="G8" s="3">
        <v>0</v>
      </c>
      <c r="H8" s="3">
        <v>0</v>
      </c>
      <c r="I8" s="3">
        <v>0</v>
      </c>
      <c r="J8" s="3">
        <v>0</v>
      </c>
      <c r="K8" s="3">
        <v>0</v>
      </c>
      <c r="L8" s="3">
        <v>0</v>
      </c>
      <c r="M8" s="3">
        <v>0</v>
      </c>
      <c r="N8" s="3">
        <v>1</v>
      </c>
      <c r="O8" s="3">
        <v>0</v>
      </c>
      <c r="P8" s="3">
        <v>0</v>
      </c>
      <c r="Q8" s="3">
        <v>0</v>
      </c>
      <c r="R8" s="3">
        <v>0</v>
      </c>
      <c r="S8" s="3">
        <v>0</v>
      </c>
      <c r="T8" s="3">
        <v>0</v>
      </c>
      <c r="U8" s="3">
        <v>0</v>
      </c>
      <c r="V8" s="6">
        <f t="shared" si="0"/>
        <v>1</v>
      </c>
    </row>
    <row r="9" spans="1:22" ht="12.75">
      <c r="A9" t="s">
        <v>411</v>
      </c>
      <c r="B9" s="3">
        <v>0</v>
      </c>
      <c r="C9" s="3">
        <v>0</v>
      </c>
      <c r="D9" s="3">
        <v>0</v>
      </c>
      <c r="E9" s="3">
        <v>0</v>
      </c>
      <c r="F9" s="3">
        <v>0</v>
      </c>
      <c r="G9" s="3">
        <v>0</v>
      </c>
      <c r="H9" s="3">
        <v>0</v>
      </c>
      <c r="I9" s="3">
        <v>0</v>
      </c>
      <c r="J9" s="3">
        <v>0</v>
      </c>
      <c r="K9" s="3">
        <v>1</v>
      </c>
      <c r="L9" s="3">
        <v>1</v>
      </c>
      <c r="M9" s="3">
        <v>0</v>
      </c>
      <c r="N9" s="3">
        <v>0</v>
      </c>
      <c r="O9" s="3">
        <v>0</v>
      </c>
      <c r="P9" s="3">
        <v>1</v>
      </c>
      <c r="Q9" s="3">
        <v>0</v>
      </c>
      <c r="R9" s="3">
        <v>0</v>
      </c>
      <c r="S9" s="3">
        <v>0</v>
      </c>
      <c r="T9" s="3">
        <v>0</v>
      </c>
      <c r="U9" s="3">
        <v>0</v>
      </c>
      <c r="V9" s="6">
        <f t="shared" si="0"/>
        <v>3</v>
      </c>
    </row>
    <row r="10" spans="1:22" ht="12.75">
      <c r="A10" t="s">
        <v>412</v>
      </c>
      <c r="B10" s="3">
        <v>0</v>
      </c>
      <c r="C10" s="3">
        <v>0</v>
      </c>
      <c r="D10" s="3">
        <v>0</v>
      </c>
      <c r="E10" s="3">
        <v>0</v>
      </c>
      <c r="F10" s="3">
        <v>0</v>
      </c>
      <c r="G10" s="3">
        <v>0</v>
      </c>
      <c r="H10" s="3">
        <v>0</v>
      </c>
      <c r="I10" s="3">
        <v>0</v>
      </c>
      <c r="J10" s="3">
        <v>0</v>
      </c>
      <c r="K10" s="3">
        <v>0</v>
      </c>
      <c r="L10" s="3">
        <v>0</v>
      </c>
      <c r="M10" s="3">
        <v>0</v>
      </c>
      <c r="N10" s="3">
        <v>1</v>
      </c>
      <c r="O10" s="3">
        <v>0</v>
      </c>
      <c r="P10" s="3">
        <v>0</v>
      </c>
      <c r="Q10" s="3">
        <v>1</v>
      </c>
      <c r="R10" s="3">
        <v>0</v>
      </c>
      <c r="S10" s="3">
        <v>0</v>
      </c>
      <c r="T10" s="3">
        <v>0</v>
      </c>
      <c r="U10" s="3">
        <v>0</v>
      </c>
      <c r="V10" s="6">
        <f t="shared" si="0"/>
        <v>2</v>
      </c>
    </row>
    <row r="11" spans="1:22" ht="12.75">
      <c r="A11" t="s">
        <v>413</v>
      </c>
      <c r="B11" s="3">
        <v>0</v>
      </c>
      <c r="C11" s="3">
        <v>0</v>
      </c>
      <c r="D11" s="3">
        <v>0</v>
      </c>
      <c r="E11" s="3">
        <v>0</v>
      </c>
      <c r="F11" s="3">
        <v>0</v>
      </c>
      <c r="G11" s="3">
        <v>0</v>
      </c>
      <c r="H11" s="3">
        <v>0</v>
      </c>
      <c r="I11" s="3">
        <v>0</v>
      </c>
      <c r="J11" s="3">
        <v>1</v>
      </c>
      <c r="K11" s="3">
        <v>0</v>
      </c>
      <c r="L11" s="3">
        <v>0</v>
      </c>
      <c r="M11" s="3">
        <v>1</v>
      </c>
      <c r="N11" s="3">
        <v>1</v>
      </c>
      <c r="O11" s="3">
        <v>0</v>
      </c>
      <c r="P11" s="3">
        <v>0</v>
      </c>
      <c r="Q11" s="3">
        <v>2</v>
      </c>
      <c r="R11" s="3">
        <v>0</v>
      </c>
      <c r="S11" s="3">
        <v>0</v>
      </c>
      <c r="T11" s="3">
        <v>0</v>
      </c>
      <c r="U11" s="3">
        <v>0</v>
      </c>
      <c r="V11" s="6">
        <f t="shared" si="0"/>
        <v>5</v>
      </c>
    </row>
    <row r="12" spans="1:22" ht="12.75">
      <c r="A12" t="s">
        <v>414</v>
      </c>
      <c r="B12" s="3">
        <v>0</v>
      </c>
      <c r="C12" s="3">
        <v>0</v>
      </c>
      <c r="D12" s="3">
        <v>0</v>
      </c>
      <c r="E12" s="3">
        <v>0</v>
      </c>
      <c r="F12" s="3">
        <v>0</v>
      </c>
      <c r="G12" s="3">
        <v>0</v>
      </c>
      <c r="H12" s="3">
        <v>0</v>
      </c>
      <c r="I12" s="3">
        <v>1</v>
      </c>
      <c r="J12" s="3">
        <v>1</v>
      </c>
      <c r="K12" s="3">
        <v>0</v>
      </c>
      <c r="L12" s="3">
        <v>1</v>
      </c>
      <c r="M12" s="3">
        <v>0</v>
      </c>
      <c r="N12" s="3">
        <v>1</v>
      </c>
      <c r="O12" s="3">
        <v>0</v>
      </c>
      <c r="P12" s="3">
        <v>0</v>
      </c>
      <c r="Q12" s="3">
        <v>0</v>
      </c>
      <c r="R12" s="3">
        <v>0</v>
      </c>
      <c r="S12" s="3">
        <v>0</v>
      </c>
      <c r="T12" s="3">
        <v>0</v>
      </c>
      <c r="U12" s="3">
        <v>0</v>
      </c>
      <c r="V12" s="6">
        <f t="shared" si="0"/>
        <v>4</v>
      </c>
    </row>
    <row r="13" spans="1:22" ht="12.75">
      <c r="A13" t="s">
        <v>415</v>
      </c>
      <c r="B13" s="3">
        <v>0</v>
      </c>
      <c r="C13" s="3">
        <v>0</v>
      </c>
      <c r="D13" s="3">
        <v>0</v>
      </c>
      <c r="E13" s="3">
        <v>0</v>
      </c>
      <c r="F13" s="3">
        <v>0</v>
      </c>
      <c r="G13" s="3">
        <v>0</v>
      </c>
      <c r="H13" s="3">
        <v>0</v>
      </c>
      <c r="I13" s="3">
        <v>1</v>
      </c>
      <c r="J13" s="3">
        <v>0</v>
      </c>
      <c r="K13" s="3">
        <v>1</v>
      </c>
      <c r="L13" s="3">
        <v>0</v>
      </c>
      <c r="M13" s="3">
        <v>0</v>
      </c>
      <c r="N13" s="3">
        <v>4</v>
      </c>
      <c r="O13" s="3">
        <v>0</v>
      </c>
      <c r="P13" s="3">
        <v>0</v>
      </c>
      <c r="Q13" s="3">
        <v>1</v>
      </c>
      <c r="R13" s="3">
        <v>0</v>
      </c>
      <c r="S13" s="3">
        <v>0</v>
      </c>
      <c r="T13" s="3">
        <v>0</v>
      </c>
      <c r="U13" s="3">
        <v>0</v>
      </c>
      <c r="V13" s="6">
        <f t="shared" si="0"/>
        <v>7</v>
      </c>
    </row>
    <row r="14" spans="1:22" ht="12.75">
      <c r="A14" t="s">
        <v>416</v>
      </c>
      <c r="B14" s="3">
        <v>0</v>
      </c>
      <c r="C14" s="3">
        <v>0</v>
      </c>
      <c r="D14" s="3">
        <v>0</v>
      </c>
      <c r="E14" s="3">
        <v>0</v>
      </c>
      <c r="F14" s="3">
        <v>0</v>
      </c>
      <c r="G14" s="3">
        <v>1</v>
      </c>
      <c r="H14" s="3">
        <v>0</v>
      </c>
      <c r="I14" s="3">
        <v>1</v>
      </c>
      <c r="J14" s="3">
        <v>0</v>
      </c>
      <c r="K14" s="3">
        <v>0</v>
      </c>
      <c r="L14" s="3">
        <v>0</v>
      </c>
      <c r="M14" s="3">
        <v>0</v>
      </c>
      <c r="N14" s="3">
        <v>0</v>
      </c>
      <c r="O14" s="3">
        <v>0</v>
      </c>
      <c r="P14" s="3">
        <v>0</v>
      </c>
      <c r="Q14" s="3">
        <v>0</v>
      </c>
      <c r="R14" s="3">
        <v>0</v>
      </c>
      <c r="S14" s="3">
        <v>0</v>
      </c>
      <c r="T14" s="3">
        <v>0</v>
      </c>
      <c r="U14" s="3">
        <v>0</v>
      </c>
      <c r="V14" s="6">
        <f t="shared" si="0"/>
        <v>2</v>
      </c>
    </row>
    <row r="15" spans="1:22" ht="12.75">
      <c r="A15" t="s">
        <v>417</v>
      </c>
      <c r="B15" s="3">
        <v>0</v>
      </c>
      <c r="C15" s="3">
        <v>0</v>
      </c>
      <c r="D15" s="3">
        <v>0</v>
      </c>
      <c r="E15" s="3">
        <v>0</v>
      </c>
      <c r="F15" s="3">
        <v>0</v>
      </c>
      <c r="G15" s="3">
        <v>0</v>
      </c>
      <c r="H15" s="3">
        <v>0</v>
      </c>
      <c r="I15" s="3">
        <v>1</v>
      </c>
      <c r="J15" s="3">
        <v>1</v>
      </c>
      <c r="K15" s="3">
        <v>1</v>
      </c>
      <c r="L15" s="3">
        <v>0</v>
      </c>
      <c r="M15" s="3">
        <v>0</v>
      </c>
      <c r="N15" s="3">
        <v>1</v>
      </c>
      <c r="O15" s="3">
        <v>1</v>
      </c>
      <c r="P15" s="3">
        <v>1</v>
      </c>
      <c r="Q15" s="3">
        <v>6</v>
      </c>
      <c r="R15" s="3">
        <v>0</v>
      </c>
      <c r="S15" s="3">
        <v>0</v>
      </c>
      <c r="T15" s="3">
        <v>0</v>
      </c>
      <c r="U15" s="3">
        <v>0</v>
      </c>
      <c r="V15" s="6">
        <f t="shared" si="0"/>
        <v>12</v>
      </c>
    </row>
    <row r="16" spans="1:22" ht="12.75">
      <c r="A16" t="s">
        <v>418</v>
      </c>
      <c r="B16" s="3">
        <v>0</v>
      </c>
      <c r="C16" s="3">
        <v>0</v>
      </c>
      <c r="D16" s="3">
        <v>0</v>
      </c>
      <c r="E16" s="3">
        <v>0</v>
      </c>
      <c r="F16" s="3">
        <v>0</v>
      </c>
      <c r="G16" s="3">
        <v>0</v>
      </c>
      <c r="H16" s="3">
        <v>0</v>
      </c>
      <c r="I16" s="3">
        <v>0</v>
      </c>
      <c r="J16" s="3">
        <v>1</v>
      </c>
      <c r="K16" s="3">
        <v>0</v>
      </c>
      <c r="L16" s="3">
        <v>0</v>
      </c>
      <c r="M16" s="3">
        <v>0</v>
      </c>
      <c r="N16" s="3">
        <v>0</v>
      </c>
      <c r="O16" s="3">
        <v>0</v>
      </c>
      <c r="P16" s="3">
        <v>0</v>
      </c>
      <c r="Q16" s="3">
        <v>0</v>
      </c>
      <c r="R16" s="3">
        <v>0</v>
      </c>
      <c r="S16" s="3">
        <v>0</v>
      </c>
      <c r="T16" s="3">
        <v>0</v>
      </c>
      <c r="U16" s="3">
        <v>0</v>
      </c>
      <c r="V16" s="6">
        <f t="shared" si="0"/>
        <v>1</v>
      </c>
    </row>
    <row r="17" spans="1:22" ht="12.75">
      <c r="A17" t="s">
        <v>419</v>
      </c>
      <c r="B17" s="3">
        <v>0</v>
      </c>
      <c r="C17" s="3">
        <v>0</v>
      </c>
      <c r="D17" s="3">
        <v>0</v>
      </c>
      <c r="E17" s="3">
        <v>2</v>
      </c>
      <c r="F17" s="3">
        <v>0</v>
      </c>
      <c r="G17" s="3">
        <v>3</v>
      </c>
      <c r="H17" s="3">
        <v>1</v>
      </c>
      <c r="I17" s="3">
        <v>4</v>
      </c>
      <c r="J17" s="3">
        <v>3</v>
      </c>
      <c r="K17" s="3">
        <v>0</v>
      </c>
      <c r="L17" s="3">
        <v>0</v>
      </c>
      <c r="M17" s="3">
        <v>1</v>
      </c>
      <c r="N17" s="3">
        <v>0</v>
      </c>
      <c r="O17" s="3">
        <v>0</v>
      </c>
      <c r="P17" s="3">
        <v>0</v>
      </c>
      <c r="Q17" s="3">
        <v>0</v>
      </c>
      <c r="R17" s="3">
        <v>0</v>
      </c>
      <c r="S17" s="3">
        <v>0</v>
      </c>
      <c r="T17" s="3">
        <v>0</v>
      </c>
      <c r="U17" s="3">
        <v>0</v>
      </c>
      <c r="V17" s="6">
        <f t="shared" si="0"/>
        <v>14</v>
      </c>
    </row>
    <row r="18" spans="1:22" ht="12.75">
      <c r="A18" t="s">
        <v>420</v>
      </c>
      <c r="B18" s="3">
        <v>0</v>
      </c>
      <c r="C18" s="3">
        <v>0</v>
      </c>
      <c r="D18" s="3">
        <v>0</v>
      </c>
      <c r="E18" s="3">
        <v>0</v>
      </c>
      <c r="F18" s="3">
        <v>0</v>
      </c>
      <c r="G18" s="3">
        <v>0</v>
      </c>
      <c r="H18" s="3">
        <v>0</v>
      </c>
      <c r="I18" s="3">
        <v>0</v>
      </c>
      <c r="J18" s="3">
        <v>0</v>
      </c>
      <c r="K18" s="3">
        <v>0</v>
      </c>
      <c r="L18" s="3">
        <v>0</v>
      </c>
      <c r="M18" s="3">
        <v>1</v>
      </c>
      <c r="N18" s="3">
        <v>1</v>
      </c>
      <c r="O18" s="3">
        <v>0</v>
      </c>
      <c r="P18" s="3">
        <v>0</v>
      </c>
      <c r="Q18" s="3">
        <v>0</v>
      </c>
      <c r="R18" s="3">
        <v>0</v>
      </c>
      <c r="S18" s="3">
        <v>0</v>
      </c>
      <c r="T18" s="3">
        <v>0</v>
      </c>
      <c r="U18" s="3">
        <v>0</v>
      </c>
      <c r="V18" s="6">
        <f t="shared" si="0"/>
        <v>2</v>
      </c>
    </row>
    <row r="19" spans="1:22" ht="12.75">
      <c r="A19" t="s">
        <v>421</v>
      </c>
      <c r="B19" s="3">
        <v>0</v>
      </c>
      <c r="C19" s="3">
        <v>0</v>
      </c>
      <c r="D19" s="3">
        <v>0</v>
      </c>
      <c r="E19" s="3">
        <v>0</v>
      </c>
      <c r="F19" s="3">
        <v>0</v>
      </c>
      <c r="G19" s="3">
        <v>0</v>
      </c>
      <c r="H19" s="3">
        <v>0</v>
      </c>
      <c r="I19" s="3">
        <v>0</v>
      </c>
      <c r="J19" s="3">
        <v>1</v>
      </c>
      <c r="K19" s="3">
        <v>0</v>
      </c>
      <c r="L19" s="3">
        <v>0</v>
      </c>
      <c r="M19" s="3">
        <v>1</v>
      </c>
      <c r="N19" s="3">
        <v>0</v>
      </c>
      <c r="O19" s="3">
        <v>0</v>
      </c>
      <c r="P19" s="3">
        <v>0</v>
      </c>
      <c r="Q19" s="3">
        <v>0</v>
      </c>
      <c r="R19" s="3">
        <v>0</v>
      </c>
      <c r="S19" s="3">
        <v>0</v>
      </c>
      <c r="T19" s="3">
        <v>0</v>
      </c>
      <c r="U19" s="3">
        <v>0</v>
      </c>
      <c r="V19" s="6">
        <f t="shared" si="0"/>
        <v>2</v>
      </c>
    </row>
    <row r="20" spans="1:22" ht="12.75">
      <c r="A20" t="s">
        <v>422</v>
      </c>
      <c r="B20" s="3">
        <v>0</v>
      </c>
      <c r="C20" s="3">
        <v>0</v>
      </c>
      <c r="D20" s="3">
        <v>0</v>
      </c>
      <c r="E20" s="3">
        <v>0</v>
      </c>
      <c r="F20" s="3">
        <v>0</v>
      </c>
      <c r="G20" s="3">
        <v>0</v>
      </c>
      <c r="H20" s="3">
        <v>0</v>
      </c>
      <c r="I20" s="3">
        <v>1</v>
      </c>
      <c r="J20" s="3">
        <v>0</v>
      </c>
      <c r="K20" s="3">
        <v>0</v>
      </c>
      <c r="L20" s="3">
        <v>0</v>
      </c>
      <c r="M20" s="3">
        <v>0</v>
      </c>
      <c r="N20" s="3">
        <v>0</v>
      </c>
      <c r="O20" s="3">
        <v>0</v>
      </c>
      <c r="P20" s="3">
        <v>0</v>
      </c>
      <c r="Q20" s="3">
        <v>0</v>
      </c>
      <c r="R20" s="3">
        <v>0</v>
      </c>
      <c r="S20" s="3">
        <v>0</v>
      </c>
      <c r="T20" s="3">
        <v>0</v>
      </c>
      <c r="U20" s="3">
        <v>0</v>
      </c>
      <c r="V20" s="6">
        <f t="shared" si="0"/>
        <v>1</v>
      </c>
    </row>
    <row r="21" spans="1:22" ht="12.75">
      <c r="A21" t="s">
        <v>423</v>
      </c>
      <c r="B21" s="3">
        <v>0</v>
      </c>
      <c r="C21" s="3">
        <v>0</v>
      </c>
      <c r="D21" s="3">
        <v>0</v>
      </c>
      <c r="E21" s="3">
        <v>0</v>
      </c>
      <c r="F21" s="3">
        <v>1</v>
      </c>
      <c r="G21" s="3">
        <v>0</v>
      </c>
      <c r="H21" s="3">
        <v>0</v>
      </c>
      <c r="I21" s="3">
        <v>0</v>
      </c>
      <c r="J21" s="3">
        <v>0</v>
      </c>
      <c r="K21" s="3">
        <v>0</v>
      </c>
      <c r="L21" s="3">
        <v>0</v>
      </c>
      <c r="M21" s="3">
        <v>0</v>
      </c>
      <c r="N21" s="3">
        <v>0</v>
      </c>
      <c r="O21" s="3">
        <v>0</v>
      </c>
      <c r="P21" s="3">
        <v>0</v>
      </c>
      <c r="Q21" s="3">
        <v>0</v>
      </c>
      <c r="R21" s="3">
        <v>0</v>
      </c>
      <c r="S21" s="3">
        <v>0</v>
      </c>
      <c r="T21" s="3">
        <v>0</v>
      </c>
      <c r="U21" s="3">
        <v>0</v>
      </c>
      <c r="V21" s="6">
        <f t="shared" si="0"/>
        <v>1</v>
      </c>
    </row>
    <row r="22" spans="1:22" ht="12.75">
      <c r="A22" t="s">
        <v>424</v>
      </c>
      <c r="B22" s="3">
        <v>0</v>
      </c>
      <c r="C22" s="3">
        <v>0</v>
      </c>
      <c r="D22" s="3">
        <v>0</v>
      </c>
      <c r="E22" s="3">
        <v>0</v>
      </c>
      <c r="F22" s="3">
        <v>0</v>
      </c>
      <c r="G22" s="3">
        <v>0</v>
      </c>
      <c r="H22" s="3">
        <v>0</v>
      </c>
      <c r="I22" s="3">
        <v>1</v>
      </c>
      <c r="J22" s="3">
        <v>1</v>
      </c>
      <c r="K22" s="3">
        <v>0</v>
      </c>
      <c r="L22" s="3">
        <v>0</v>
      </c>
      <c r="M22" s="3">
        <v>0</v>
      </c>
      <c r="N22" s="3">
        <v>0</v>
      </c>
      <c r="O22" s="3">
        <v>0</v>
      </c>
      <c r="P22" s="3">
        <v>0</v>
      </c>
      <c r="Q22" s="3">
        <v>0</v>
      </c>
      <c r="R22" s="3">
        <v>0</v>
      </c>
      <c r="S22" s="3">
        <v>0</v>
      </c>
      <c r="T22" s="3">
        <v>0</v>
      </c>
      <c r="U22" s="3">
        <v>0</v>
      </c>
      <c r="V22" s="6">
        <f t="shared" si="0"/>
        <v>2</v>
      </c>
    </row>
    <row r="23" spans="1:22" ht="12.75">
      <c r="A23" t="s">
        <v>425</v>
      </c>
      <c r="B23" s="3">
        <v>0</v>
      </c>
      <c r="C23" s="3">
        <v>0</v>
      </c>
      <c r="D23" s="3">
        <v>0</v>
      </c>
      <c r="E23" s="3">
        <v>0</v>
      </c>
      <c r="F23" s="3">
        <v>0</v>
      </c>
      <c r="G23" s="3">
        <v>0</v>
      </c>
      <c r="H23" s="3">
        <v>0</v>
      </c>
      <c r="I23" s="3">
        <v>0</v>
      </c>
      <c r="J23" s="3">
        <v>0</v>
      </c>
      <c r="K23" s="3">
        <v>0</v>
      </c>
      <c r="L23" s="3">
        <v>1</v>
      </c>
      <c r="M23" s="3">
        <v>0</v>
      </c>
      <c r="N23" s="3">
        <v>0</v>
      </c>
      <c r="O23" s="3">
        <v>0</v>
      </c>
      <c r="P23" s="3">
        <v>0</v>
      </c>
      <c r="Q23" s="3">
        <v>0</v>
      </c>
      <c r="R23" s="3">
        <v>0</v>
      </c>
      <c r="S23" s="3">
        <v>0</v>
      </c>
      <c r="T23" s="3">
        <v>0</v>
      </c>
      <c r="U23" s="3">
        <v>0</v>
      </c>
      <c r="V23" s="6">
        <f t="shared" si="0"/>
        <v>1</v>
      </c>
    </row>
    <row r="24" spans="1:22" ht="12.75">
      <c r="A24" t="s">
        <v>426</v>
      </c>
      <c r="B24" s="3">
        <v>0</v>
      </c>
      <c r="C24" s="3">
        <v>0</v>
      </c>
      <c r="D24" s="3">
        <v>0</v>
      </c>
      <c r="E24" s="3">
        <v>0</v>
      </c>
      <c r="F24" s="3">
        <v>1</v>
      </c>
      <c r="G24" s="3">
        <v>0</v>
      </c>
      <c r="H24" s="3">
        <v>1</v>
      </c>
      <c r="I24" s="3">
        <v>0</v>
      </c>
      <c r="J24" s="3">
        <v>0</v>
      </c>
      <c r="K24" s="3">
        <v>0</v>
      </c>
      <c r="L24" s="3">
        <v>0</v>
      </c>
      <c r="M24" s="3">
        <v>0</v>
      </c>
      <c r="N24" s="3">
        <v>0</v>
      </c>
      <c r="O24" s="3">
        <v>0</v>
      </c>
      <c r="P24" s="3">
        <v>0</v>
      </c>
      <c r="Q24" s="3">
        <v>0</v>
      </c>
      <c r="R24" s="3">
        <v>0</v>
      </c>
      <c r="S24" s="3">
        <v>0</v>
      </c>
      <c r="T24" s="3">
        <v>0</v>
      </c>
      <c r="U24" s="3">
        <v>0</v>
      </c>
      <c r="V24" s="6">
        <f t="shared" si="0"/>
        <v>2</v>
      </c>
    </row>
    <row r="25" spans="1:22" ht="12.75">
      <c r="A25" s="2" t="s">
        <v>406</v>
      </c>
      <c r="B25" s="6">
        <f aca="true" t="shared" si="1" ref="B25:V25">SUM(B7:B24)</f>
        <v>0</v>
      </c>
      <c r="C25" s="6">
        <f t="shared" si="1"/>
        <v>0</v>
      </c>
      <c r="D25" s="6">
        <f t="shared" si="1"/>
        <v>0</v>
      </c>
      <c r="E25" s="6">
        <f t="shared" si="1"/>
        <v>2</v>
      </c>
      <c r="F25" s="6">
        <f t="shared" si="1"/>
        <v>2</v>
      </c>
      <c r="G25" s="6">
        <f t="shared" si="1"/>
        <v>4</v>
      </c>
      <c r="H25" s="6">
        <f t="shared" si="1"/>
        <v>2</v>
      </c>
      <c r="I25" s="6">
        <f t="shared" si="1"/>
        <v>11</v>
      </c>
      <c r="J25" s="6">
        <f t="shared" si="1"/>
        <v>9</v>
      </c>
      <c r="K25" s="6">
        <f t="shared" si="1"/>
        <v>3</v>
      </c>
      <c r="L25" s="6">
        <f t="shared" si="1"/>
        <v>3</v>
      </c>
      <c r="M25" s="6">
        <f t="shared" si="1"/>
        <v>4</v>
      </c>
      <c r="N25" s="6">
        <f t="shared" si="1"/>
        <v>10</v>
      </c>
      <c r="O25" s="6">
        <f t="shared" si="1"/>
        <v>1</v>
      </c>
      <c r="P25" s="6">
        <f t="shared" si="1"/>
        <v>2</v>
      </c>
      <c r="Q25" s="6">
        <f t="shared" si="1"/>
        <v>10</v>
      </c>
      <c r="R25" s="6">
        <f t="shared" si="1"/>
        <v>0</v>
      </c>
      <c r="S25" s="6">
        <f t="shared" si="1"/>
        <v>0</v>
      </c>
      <c r="T25" s="6">
        <f t="shared" si="1"/>
        <v>0</v>
      </c>
      <c r="U25" s="6">
        <f t="shared" si="1"/>
        <v>0</v>
      </c>
      <c r="V25" s="6">
        <f t="shared" si="1"/>
        <v>63</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Z25"/>
  <sheetViews>
    <sheetView zoomScalePageLayoutView="0" workbookViewId="0" topLeftCell="A1">
      <selection activeCell="A1" sqref="A1"/>
    </sheetView>
  </sheetViews>
  <sheetFormatPr defaultColWidth="9.140625" defaultRowHeight="12.75"/>
  <sheetData>
    <row r="1" ht="18">
      <c r="A1" s="1" t="s">
        <v>485</v>
      </c>
    </row>
    <row r="5" spans="1:26" ht="12.75">
      <c r="A5" s="2" t="s">
        <v>486</v>
      </c>
      <c r="B5" s="2" t="s">
        <v>487</v>
      </c>
      <c r="D5" s="2" t="s">
        <v>488</v>
      </c>
      <c r="F5" s="2" t="s">
        <v>489</v>
      </c>
      <c r="H5" s="2" t="s">
        <v>490</v>
      </c>
      <c r="J5" s="2" t="s">
        <v>491</v>
      </c>
      <c r="L5" s="2" t="s">
        <v>492</v>
      </c>
      <c r="N5" s="2" t="s">
        <v>493</v>
      </c>
      <c r="P5" s="2" t="s">
        <v>494</v>
      </c>
      <c r="R5" s="2" t="s">
        <v>495</v>
      </c>
      <c r="T5" s="2" t="s">
        <v>496</v>
      </c>
      <c r="V5" s="2" t="s">
        <v>497</v>
      </c>
      <c r="X5" s="2" t="s">
        <v>498</v>
      </c>
      <c r="Z5" s="2" t="s">
        <v>406</v>
      </c>
    </row>
    <row r="6" spans="1:25" ht="12.75">
      <c r="A6" s="2" t="s">
        <v>401</v>
      </c>
      <c r="B6" t="s">
        <v>407</v>
      </c>
      <c r="C6" t="s">
        <v>408</v>
      </c>
      <c r="D6" t="s">
        <v>407</v>
      </c>
      <c r="E6" t="s">
        <v>408</v>
      </c>
      <c r="F6" t="s">
        <v>407</v>
      </c>
      <c r="G6" t="s">
        <v>408</v>
      </c>
      <c r="H6" t="s">
        <v>407</v>
      </c>
      <c r="I6" t="s">
        <v>408</v>
      </c>
      <c r="J6" t="s">
        <v>407</v>
      </c>
      <c r="K6" t="s">
        <v>408</v>
      </c>
      <c r="L6" t="s">
        <v>407</v>
      </c>
      <c r="M6" t="s">
        <v>408</v>
      </c>
      <c r="N6" t="s">
        <v>407</v>
      </c>
      <c r="O6" t="s">
        <v>408</v>
      </c>
      <c r="P6" t="s">
        <v>407</v>
      </c>
      <c r="Q6" t="s">
        <v>408</v>
      </c>
      <c r="R6" t="s">
        <v>407</v>
      </c>
      <c r="S6" t="s">
        <v>408</v>
      </c>
      <c r="T6" t="s">
        <v>407</v>
      </c>
      <c r="U6" t="s">
        <v>408</v>
      </c>
      <c r="V6" t="s">
        <v>407</v>
      </c>
      <c r="W6" t="s">
        <v>408</v>
      </c>
      <c r="X6" t="s">
        <v>407</v>
      </c>
      <c r="Y6" t="s">
        <v>408</v>
      </c>
    </row>
    <row r="7" spans="1:26" ht="12.75">
      <c r="A7" t="s">
        <v>409</v>
      </c>
      <c r="B7" s="3">
        <v>0</v>
      </c>
      <c r="C7" s="3">
        <v>0</v>
      </c>
      <c r="D7" s="3">
        <v>0</v>
      </c>
      <c r="E7" s="3">
        <v>0</v>
      </c>
      <c r="F7" s="3">
        <v>0</v>
      </c>
      <c r="G7" s="3">
        <v>0</v>
      </c>
      <c r="H7" s="3">
        <v>0</v>
      </c>
      <c r="I7" s="3">
        <v>0</v>
      </c>
      <c r="J7" s="3">
        <v>0</v>
      </c>
      <c r="K7" s="3">
        <v>0</v>
      </c>
      <c r="L7" s="3">
        <v>0</v>
      </c>
      <c r="M7" s="3">
        <v>0</v>
      </c>
      <c r="N7" s="3">
        <v>0</v>
      </c>
      <c r="O7" s="3">
        <v>1</v>
      </c>
      <c r="P7" s="3">
        <v>0</v>
      </c>
      <c r="Q7" s="3">
        <v>0</v>
      </c>
      <c r="R7" s="3">
        <v>0</v>
      </c>
      <c r="S7" s="3">
        <v>0</v>
      </c>
      <c r="T7" s="3">
        <v>0</v>
      </c>
      <c r="U7" s="3">
        <v>0</v>
      </c>
      <c r="V7" s="3">
        <v>0</v>
      </c>
      <c r="W7" s="3">
        <v>0</v>
      </c>
      <c r="X7" s="3">
        <v>0</v>
      </c>
      <c r="Y7" s="3">
        <v>0</v>
      </c>
      <c r="Z7" s="6">
        <f aca="true" t="shared" si="0" ref="Z7:Z24">SUM(B7:Y7)</f>
        <v>1</v>
      </c>
    </row>
    <row r="8" spans="1:26" ht="12.75">
      <c r="A8" t="s">
        <v>410</v>
      </c>
      <c r="B8" s="3">
        <v>0</v>
      </c>
      <c r="C8" s="3">
        <v>0</v>
      </c>
      <c r="D8" s="3">
        <v>0</v>
      </c>
      <c r="E8" s="3">
        <v>0</v>
      </c>
      <c r="F8" s="3">
        <v>0</v>
      </c>
      <c r="G8" s="3">
        <v>0</v>
      </c>
      <c r="H8" s="3">
        <v>0</v>
      </c>
      <c r="I8" s="3">
        <v>0</v>
      </c>
      <c r="J8" s="3">
        <v>0</v>
      </c>
      <c r="K8" s="3">
        <v>0</v>
      </c>
      <c r="L8" s="3">
        <v>0</v>
      </c>
      <c r="M8" s="3">
        <v>0</v>
      </c>
      <c r="N8" s="3">
        <v>0</v>
      </c>
      <c r="O8" s="3">
        <v>0</v>
      </c>
      <c r="P8" s="3">
        <v>0</v>
      </c>
      <c r="Q8" s="3">
        <v>0</v>
      </c>
      <c r="R8" s="3">
        <v>0</v>
      </c>
      <c r="S8" s="3">
        <v>0</v>
      </c>
      <c r="T8" s="3">
        <v>1</v>
      </c>
      <c r="U8" s="3">
        <v>0</v>
      </c>
      <c r="V8" s="3">
        <v>0</v>
      </c>
      <c r="W8" s="3">
        <v>0</v>
      </c>
      <c r="X8" s="3">
        <v>0</v>
      </c>
      <c r="Y8" s="3">
        <v>0</v>
      </c>
      <c r="Z8" s="6">
        <f t="shared" si="0"/>
        <v>1</v>
      </c>
    </row>
    <row r="9" spans="1:26" ht="12.75">
      <c r="A9" t="s">
        <v>411</v>
      </c>
      <c r="B9" s="3">
        <v>0</v>
      </c>
      <c r="C9" s="3">
        <v>0</v>
      </c>
      <c r="D9" s="3">
        <v>0</v>
      </c>
      <c r="E9" s="3">
        <v>0</v>
      </c>
      <c r="F9" s="3">
        <v>0</v>
      </c>
      <c r="G9" s="3">
        <v>0</v>
      </c>
      <c r="H9" s="3">
        <v>0</v>
      </c>
      <c r="I9" s="3">
        <v>0</v>
      </c>
      <c r="J9" s="3">
        <v>0</v>
      </c>
      <c r="K9" s="3">
        <v>0</v>
      </c>
      <c r="L9" s="3">
        <v>0</v>
      </c>
      <c r="M9" s="3">
        <v>0</v>
      </c>
      <c r="N9" s="3">
        <v>0</v>
      </c>
      <c r="O9" s="3">
        <v>0</v>
      </c>
      <c r="P9" s="3">
        <v>0</v>
      </c>
      <c r="Q9" s="3">
        <v>1</v>
      </c>
      <c r="R9" s="3">
        <v>2</v>
      </c>
      <c r="S9" s="3">
        <v>0</v>
      </c>
      <c r="T9" s="3">
        <v>0</v>
      </c>
      <c r="U9" s="3">
        <v>0</v>
      </c>
      <c r="V9" s="3">
        <v>0</v>
      </c>
      <c r="W9" s="3">
        <v>0</v>
      </c>
      <c r="X9" s="3">
        <v>0</v>
      </c>
      <c r="Y9" s="3">
        <v>0</v>
      </c>
      <c r="Z9" s="6">
        <f t="shared" si="0"/>
        <v>3</v>
      </c>
    </row>
    <row r="10" spans="1:26" ht="12.75">
      <c r="A10" t="s">
        <v>412</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0</v>
      </c>
      <c r="T10" s="3">
        <v>1</v>
      </c>
      <c r="U10" s="3">
        <v>1</v>
      </c>
      <c r="V10" s="3">
        <v>0</v>
      </c>
      <c r="W10" s="3">
        <v>0</v>
      </c>
      <c r="X10" s="3">
        <v>0</v>
      </c>
      <c r="Y10" s="3">
        <v>0</v>
      </c>
      <c r="Z10" s="6">
        <f t="shared" si="0"/>
        <v>2</v>
      </c>
    </row>
    <row r="11" spans="1:26" ht="12.75">
      <c r="A11" t="s">
        <v>413</v>
      </c>
      <c r="B11" s="3">
        <v>0</v>
      </c>
      <c r="C11" s="3">
        <v>0</v>
      </c>
      <c r="D11" s="3">
        <v>0</v>
      </c>
      <c r="E11" s="3">
        <v>0</v>
      </c>
      <c r="F11" s="3">
        <v>0</v>
      </c>
      <c r="G11" s="3">
        <v>0</v>
      </c>
      <c r="H11" s="3">
        <v>0</v>
      </c>
      <c r="I11" s="3">
        <v>0</v>
      </c>
      <c r="J11" s="3">
        <v>0</v>
      </c>
      <c r="K11" s="3">
        <v>0</v>
      </c>
      <c r="L11" s="3">
        <v>0</v>
      </c>
      <c r="M11" s="3">
        <v>0</v>
      </c>
      <c r="N11" s="3">
        <v>1</v>
      </c>
      <c r="O11" s="3">
        <v>0</v>
      </c>
      <c r="P11" s="3">
        <v>0</v>
      </c>
      <c r="Q11" s="3">
        <v>1</v>
      </c>
      <c r="R11" s="3">
        <v>1</v>
      </c>
      <c r="S11" s="3">
        <v>0</v>
      </c>
      <c r="T11" s="3">
        <v>0</v>
      </c>
      <c r="U11" s="3">
        <v>2</v>
      </c>
      <c r="V11" s="3">
        <v>0</v>
      </c>
      <c r="W11" s="3">
        <v>0</v>
      </c>
      <c r="X11" s="3">
        <v>0</v>
      </c>
      <c r="Y11" s="3">
        <v>0</v>
      </c>
      <c r="Z11" s="6">
        <f t="shared" si="0"/>
        <v>5</v>
      </c>
    </row>
    <row r="12" spans="1:26" ht="12.75">
      <c r="A12" t="s">
        <v>414</v>
      </c>
      <c r="B12" s="3">
        <v>0</v>
      </c>
      <c r="C12" s="3">
        <v>0</v>
      </c>
      <c r="D12" s="3">
        <v>0</v>
      </c>
      <c r="E12" s="3">
        <v>0</v>
      </c>
      <c r="F12" s="3">
        <v>0</v>
      </c>
      <c r="G12" s="3">
        <v>0</v>
      </c>
      <c r="H12" s="3">
        <v>0</v>
      </c>
      <c r="I12" s="3">
        <v>0</v>
      </c>
      <c r="J12" s="3">
        <v>0</v>
      </c>
      <c r="K12" s="3">
        <v>0</v>
      </c>
      <c r="L12" s="3">
        <v>0</v>
      </c>
      <c r="M12" s="3">
        <v>0</v>
      </c>
      <c r="N12" s="3">
        <v>0</v>
      </c>
      <c r="O12" s="3">
        <v>1</v>
      </c>
      <c r="P12" s="3">
        <v>0</v>
      </c>
      <c r="Q12" s="3">
        <v>0</v>
      </c>
      <c r="R12" s="3">
        <v>3</v>
      </c>
      <c r="S12" s="3">
        <v>0</v>
      </c>
      <c r="T12" s="3">
        <v>0</v>
      </c>
      <c r="U12" s="3">
        <v>0</v>
      </c>
      <c r="V12" s="3">
        <v>0</v>
      </c>
      <c r="W12" s="3">
        <v>0</v>
      </c>
      <c r="X12" s="3">
        <v>0</v>
      </c>
      <c r="Y12" s="3">
        <v>0</v>
      </c>
      <c r="Z12" s="6">
        <f t="shared" si="0"/>
        <v>4</v>
      </c>
    </row>
    <row r="13" spans="1:26" ht="12.75">
      <c r="A13" t="s">
        <v>415</v>
      </c>
      <c r="B13" s="3">
        <v>0</v>
      </c>
      <c r="C13" s="3">
        <v>0</v>
      </c>
      <c r="D13" s="3">
        <v>0</v>
      </c>
      <c r="E13" s="3">
        <v>0</v>
      </c>
      <c r="F13" s="3">
        <v>0</v>
      </c>
      <c r="G13" s="3">
        <v>0</v>
      </c>
      <c r="H13" s="3">
        <v>0</v>
      </c>
      <c r="I13" s="3">
        <v>0</v>
      </c>
      <c r="J13" s="3">
        <v>0</v>
      </c>
      <c r="K13" s="3">
        <v>0</v>
      </c>
      <c r="L13" s="3">
        <v>0</v>
      </c>
      <c r="M13" s="3">
        <v>1</v>
      </c>
      <c r="N13" s="3">
        <v>0</v>
      </c>
      <c r="O13" s="3">
        <v>1</v>
      </c>
      <c r="P13" s="3">
        <v>0</v>
      </c>
      <c r="Q13" s="3">
        <v>0</v>
      </c>
      <c r="R13" s="3">
        <v>1</v>
      </c>
      <c r="S13" s="3">
        <v>1</v>
      </c>
      <c r="T13" s="3">
        <v>3</v>
      </c>
      <c r="U13" s="3">
        <v>0</v>
      </c>
      <c r="V13" s="3">
        <v>0</v>
      </c>
      <c r="W13" s="3">
        <v>0</v>
      </c>
      <c r="X13" s="3">
        <v>0</v>
      </c>
      <c r="Y13" s="3">
        <v>0</v>
      </c>
      <c r="Z13" s="6">
        <f t="shared" si="0"/>
        <v>7</v>
      </c>
    </row>
    <row r="14" spans="1:26" ht="12.75">
      <c r="A14" t="s">
        <v>416</v>
      </c>
      <c r="B14" s="3">
        <v>0</v>
      </c>
      <c r="C14" s="3">
        <v>0</v>
      </c>
      <c r="D14" s="3">
        <v>0</v>
      </c>
      <c r="E14" s="3">
        <v>0</v>
      </c>
      <c r="F14" s="3">
        <v>0</v>
      </c>
      <c r="G14" s="3">
        <v>0</v>
      </c>
      <c r="H14" s="3">
        <v>0</v>
      </c>
      <c r="I14" s="3">
        <v>0</v>
      </c>
      <c r="J14" s="3">
        <v>0</v>
      </c>
      <c r="K14" s="3">
        <v>0</v>
      </c>
      <c r="L14" s="3">
        <v>0</v>
      </c>
      <c r="M14" s="3">
        <v>0</v>
      </c>
      <c r="N14" s="3">
        <v>0</v>
      </c>
      <c r="O14" s="3">
        <v>1</v>
      </c>
      <c r="P14" s="3">
        <v>0</v>
      </c>
      <c r="Q14" s="3">
        <v>1</v>
      </c>
      <c r="R14" s="3">
        <v>0</v>
      </c>
      <c r="S14" s="3">
        <v>0</v>
      </c>
      <c r="T14" s="3">
        <v>0</v>
      </c>
      <c r="U14" s="3">
        <v>0</v>
      </c>
      <c r="V14" s="3">
        <v>0</v>
      </c>
      <c r="W14" s="3">
        <v>0</v>
      </c>
      <c r="X14" s="3">
        <v>0</v>
      </c>
      <c r="Y14" s="3">
        <v>0</v>
      </c>
      <c r="Z14" s="6">
        <f t="shared" si="0"/>
        <v>2</v>
      </c>
    </row>
    <row r="15" spans="1:26" ht="12.75">
      <c r="A15" t="s">
        <v>417</v>
      </c>
      <c r="B15" s="3">
        <v>0</v>
      </c>
      <c r="C15" s="3">
        <v>0</v>
      </c>
      <c r="D15" s="3">
        <v>0</v>
      </c>
      <c r="E15" s="3">
        <v>0</v>
      </c>
      <c r="F15" s="3">
        <v>0</v>
      </c>
      <c r="G15" s="3">
        <v>0</v>
      </c>
      <c r="H15" s="3">
        <v>0</v>
      </c>
      <c r="I15" s="3">
        <v>0</v>
      </c>
      <c r="J15" s="3">
        <v>0</v>
      </c>
      <c r="K15" s="3">
        <v>0</v>
      </c>
      <c r="L15" s="3">
        <v>0</v>
      </c>
      <c r="M15" s="3">
        <v>0</v>
      </c>
      <c r="N15" s="3">
        <v>1</v>
      </c>
      <c r="O15" s="3">
        <v>2</v>
      </c>
      <c r="P15" s="3">
        <v>0</v>
      </c>
      <c r="Q15" s="3">
        <v>0</v>
      </c>
      <c r="R15" s="3">
        <v>1</v>
      </c>
      <c r="S15" s="3">
        <v>2</v>
      </c>
      <c r="T15" s="3">
        <v>1</v>
      </c>
      <c r="U15" s="3">
        <v>5</v>
      </c>
      <c r="V15" s="3">
        <v>0</v>
      </c>
      <c r="W15" s="3">
        <v>0</v>
      </c>
      <c r="X15" s="3">
        <v>0</v>
      </c>
      <c r="Y15" s="3">
        <v>0</v>
      </c>
      <c r="Z15" s="6">
        <f t="shared" si="0"/>
        <v>12</v>
      </c>
    </row>
    <row r="16" spans="1:26" ht="12.75">
      <c r="A16" t="s">
        <v>418</v>
      </c>
      <c r="B16" s="3">
        <v>0</v>
      </c>
      <c r="C16" s="3">
        <v>0</v>
      </c>
      <c r="D16" s="3">
        <v>0</v>
      </c>
      <c r="E16" s="3">
        <v>0</v>
      </c>
      <c r="F16" s="3">
        <v>0</v>
      </c>
      <c r="G16" s="3">
        <v>0</v>
      </c>
      <c r="H16" s="3">
        <v>0</v>
      </c>
      <c r="I16" s="3">
        <v>0</v>
      </c>
      <c r="J16" s="3">
        <v>0</v>
      </c>
      <c r="K16" s="3">
        <v>0</v>
      </c>
      <c r="L16" s="3">
        <v>0</v>
      </c>
      <c r="M16" s="3">
        <v>0</v>
      </c>
      <c r="N16" s="3">
        <v>1</v>
      </c>
      <c r="O16" s="3">
        <v>0</v>
      </c>
      <c r="P16" s="3">
        <v>0</v>
      </c>
      <c r="Q16" s="3">
        <v>0</v>
      </c>
      <c r="R16" s="3">
        <v>0</v>
      </c>
      <c r="S16" s="3">
        <v>0</v>
      </c>
      <c r="T16" s="3">
        <v>0</v>
      </c>
      <c r="U16" s="3">
        <v>0</v>
      </c>
      <c r="V16" s="3">
        <v>0</v>
      </c>
      <c r="W16" s="3">
        <v>0</v>
      </c>
      <c r="X16" s="3">
        <v>0</v>
      </c>
      <c r="Y16" s="3">
        <v>0</v>
      </c>
      <c r="Z16" s="6">
        <f t="shared" si="0"/>
        <v>1</v>
      </c>
    </row>
    <row r="17" spans="1:26" ht="12.75">
      <c r="A17" t="s">
        <v>419</v>
      </c>
      <c r="B17" s="3">
        <v>0</v>
      </c>
      <c r="C17" s="3">
        <v>0</v>
      </c>
      <c r="D17" s="3">
        <v>0</v>
      </c>
      <c r="E17" s="3">
        <v>0</v>
      </c>
      <c r="F17" s="3">
        <v>0</v>
      </c>
      <c r="G17" s="3">
        <v>0</v>
      </c>
      <c r="H17" s="3">
        <v>0</v>
      </c>
      <c r="I17" s="3">
        <v>0</v>
      </c>
      <c r="J17" s="3">
        <v>0</v>
      </c>
      <c r="K17" s="3">
        <v>1</v>
      </c>
      <c r="L17" s="3">
        <v>1</v>
      </c>
      <c r="M17" s="3">
        <v>6</v>
      </c>
      <c r="N17" s="3">
        <v>1</v>
      </c>
      <c r="O17" s="3">
        <v>1</v>
      </c>
      <c r="P17" s="3">
        <v>2</v>
      </c>
      <c r="Q17" s="3">
        <v>1</v>
      </c>
      <c r="R17" s="3">
        <v>0</v>
      </c>
      <c r="S17" s="3">
        <v>0</v>
      </c>
      <c r="T17" s="3">
        <v>0</v>
      </c>
      <c r="U17" s="3">
        <v>1</v>
      </c>
      <c r="V17" s="3">
        <v>0</v>
      </c>
      <c r="W17" s="3">
        <v>0</v>
      </c>
      <c r="X17" s="3">
        <v>0</v>
      </c>
      <c r="Y17" s="3">
        <v>0</v>
      </c>
      <c r="Z17" s="6">
        <f t="shared" si="0"/>
        <v>14</v>
      </c>
    </row>
    <row r="18" spans="1:26" ht="12.75">
      <c r="A18" t="s">
        <v>420</v>
      </c>
      <c r="B18" s="3">
        <v>0</v>
      </c>
      <c r="C18" s="3">
        <v>0</v>
      </c>
      <c r="D18" s="3">
        <v>0</v>
      </c>
      <c r="E18" s="3">
        <v>0</v>
      </c>
      <c r="F18" s="3">
        <v>0</v>
      </c>
      <c r="G18" s="3">
        <v>0</v>
      </c>
      <c r="H18" s="3">
        <v>0</v>
      </c>
      <c r="I18" s="3">
        <v>0</v>
      </c>
      <c r="J18" s="3">
        <v>0</v>
      </c>
      <c r="K18" s="3">
        <v>0</v>
      </c>
      <c r="L18" s="3">
        <v>0</v>
      </c>
      <c r="M18" s="3">
        <v>0</v>
      </c>
      <c r="N18" s="3">
        <v>0</v>
      </c>
      <c r="O18" s="3">
        <v>1</v>
      </c>
      <c r="P18" s="3">
        <v>1</v>
      </c>
      <c r="Q18" s="3">
        <v>0</v>
      </c>
      <c r="R18" s="3">
        <v>0</v>
      </c>
      <c r="S18" s="3">
        <v>0</v>
      </c>
      <c r="T18" s="3">
        <v>0</v>
      </c>
      <c r="U18" s="3">
        <v>0</v>
      </c>
      <c r="V18" s="3">
        <v>0</v>
      </c>
      <c r="W18" s="3">
        <v>0</v>
      </c>
      <c r="X18" s="3">
        <v>0</v>
      </c>
      <c r="Y18" s="3">
        <v>0</v>
      </c>
      <c r="Z18" s="6">
        <f t="shared" si="0"/>
        <v>2</v>
      </c>
    </row>
    <row r="19" spans="1:26" ht="12.75">
      <c r="A19" t="s">
        <v>421</v>
      </c>
      <c r="B19" s="3">
        <v>0</v>
      </c>
      <c r="C19" s="3">
        <v>0</v>
      </c>
      <c r="D19" s="3">
        <v>0</v>
      </c>
      <c r="E19" s="3">
        <v>0</v>
      </c>
      <c r="F19" s="3">
        <v>0</v>
      </c>
      <c r="G19" s="3">
        <v>0</v>
      </c>
      <c r="H19" s="3">
        <v>0</v>
      </c>
      <c r="I19" s="3">
        <v>0</v>
      </c>
      <c r="J19" s="3">
        <v>0</v>
      </c>
      <c r="K19" s="3">
        <v>0</v>
      </c>
      <c r="L19" s="3">
        <v>0</v>
      </c>
      <c r="M19" s="3">
        <v>0</v>
      </c>
      <c r="N19" s="3">
        <v>0</v>
      </c>
      <c r="O19" s="3">
        <v>0</v>
      </c>
      <c r="P19" s="3">
        <v>1</v>
      </c>
      <c r="Q19" s="3">
        <v>1</v>
      </c>
      <c r="R19" s="3">
        <v>0</v>
      </c>
      <c r="S19" s="3">
        <v>0</v>
      </c>
      <c r="T19" s="3">
        <v>0</v>
      </c>
      <c r="U19" s="3">
        <v>0</v>
      </c>
      <c r="V19" s="3">
        <v>0</v>
      </c>
      <c r="W19" s="3">
        <v>0</v>
      </c>
      <c r="X19" s="3">
        <v>0</v>
      </c>
      <c r="Y19" s="3">
        <v>0</v>
      </c>
      <c r="Z19" s="6">
        <f t="shared" si="0"/>
        <v>2</v>
      </c>
    </row>
    <row r="20" spans="1:26" ht="12.75">
      <c r="A20" t="s">
        <v>422</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3">
        <v>0</v>
      </c>
      <c r="W20" s="3">
        <v>0</v>
      </c>
      <c r="X20" s="3">
        <v>0</v>
      </c>
      <c r="Y20" s="3">
        <v>0</v>
      </c>
      <c r="Z20" s="6">
        <f t="shared" si="0"/>
        <v>1</v>
      </c>
    </row>
    <row r="21" spans="1:26" ht="12.75">
      <c r="A21" t="s">
        <v>423</v>
      </c>
      <c r="B21" s="3">
        <v>0</v>
      </c>
      <c r="C21" s="3">
        <v>0</v>
      </c>
      <c r="D21" s="3">
        <v>0</v>
      </c>
      <c r="E21" s="3">
        <v>0</v>
      </c>
      <c r="F21" s="3">
        <v>0</v>
      </c>
      <c r="G21" s="3">
        <v>0</v>
      </c>
      <c r="H21" s="3">
        <v>0</v>
      </c>
      <c r="I21" s="3">
        <v>0</v>
      </c>
      <c r="J21" s="3">
        <v>0</v>
      </c>
      <c r="K21" s="3">
        <v>0</v>
      </c>
      <c r="L21" s="3">
        <v>0</v>
      </c>
      <c r="M21" s="3">
        <v>0</v>
      </c>
      <c r="N21" s="3">
        <v>0</v>
      </c>
      <c r="O21" s="3">
        <v>0</v>
      </c>
      <c r="P21" s="3">
        <v>1</v>
      </c>
      <c r="Q21" s="3">
        <v>0</v>
      </c>
      <c r="R21" s="3">
        <v>0</v>
      </c>
      <c r="S21" s="3">
        <v>0</v>
      </c>
      <c r="T21" s="3">
        <v>0</v>
      </c>
      <c r="U21" s="3">
        <v>0</v>
      </c>
      <c r="V21" s="3">
        <v>0</v>
      </c>
      <c r="W21" s="3">
        <v>0</v>
      </c>
      <c r="X21" s="3">
        <v>0</v>
      </c>
      <c r="Y21" s="3">
        <v>0</v>
      </c>
      <c r="Z21" s="6">
        <f t="shared" si="0"/>
        <v>1</v>
      </c>
    </row>
    <row r="22" spans="1:26" ht="12.75">
      <c r="A22" t="s">
        <v>424</v>
      </c>
      <c r="B22" s="3">
        <v>0</v>
      </c>
      <c r="C22" s="3">
        <v>0</v>
      </c>
      <c r="D22" s="3">
        <v>0</v>
      </c>
      <c r="E22" s="3">
        <v>0</v>
      </c>
      <c r="F22" s="3">
        <v>0</v>
      </c>
      <c r="G22" s="3">
        <v>0</v>
      </c>
      <c r="H22" s="3">
        <v>0</v>
      </c>
      <c r="I22" s="3">
        <v>0</v>
      </c>
      <c r="J22" s="3">
        <v>0</v>
      </c>
      <c r="K22" s="3">
        <v>0</v>
      </c>
      <c r="L22" s="3">
        <v>0</v>
      </c>
      <c r="M22" s="3">
        <v>0</v>
      </c>
      <c r="N22" s="3">
        <v>1</v>
      </c>
      <c r="O22" s="3">
        <v>1</v>
      </c>
      <c r="P22" s="3">
        <v>0</v>
      </c>
      <c r="Q22" s="3">
        <v>0</v>
      </c>
      <c r="R22" s="3">
        <v>0</v>
      </c>
      <c r="S22" s="3">
        <v>0</v>
      </c>
      <c r="T22" s="3">
        <v>0</v>
      </c>
      <c r="U22" s="3">
        <v>0</v>
      </c>
      <c r="V22" s="3">
        <v>0</v>
      </c>
      <c r="W22" s="3">
        <v>0</v>
      </c>
      <c r="X22" s="3">
        <v>0</v>
      </c>
      <c r="Y22" s="3">
        <v>0</v>
      </c>
      <c r="Z22" s="6">
        <f t="shared" si="0"/>
        <v>2</v>
      </c>
    </row>
    <row r="23" spans="1:26" ht="12.75">
      <c r="A23" t="s">
        <v>425</v>
      </c>
      <c r="B23" s="3">
        <v>0</v>
      </c>
      <c r="C23" s="3">
        <v>0</v>
      </c>
      <c r="D23" s="3">
        <v>0</v>
      </c>
      <c r="E23" s="3">
        <v>0</v>
      </c>
      <c r="F23" s="3">
        <v>0</v>
      </c>
      <c r="G23" s="3">
        <v>0</v>
      </c>
      <c r="H23" s="3">
        <v>0</v>
      </c>
      <c r="I23" s="3">
        <v>0</v>
      </c>
      <c r="J23" s="3">
        <v>0</v>
      </c>
      <c r="K23" s="3">
        <v>0</v>
      </c>
      <c r="L23" s="3">
        <v>0</v>
      </c>
      <c r="M23" s="3">
        <v>0</v>
      </c>
      <c r="N23" s="3">
        <v>0</v>
      </c>
      <c r="O23" s="3">
        <v>0</v>
      </c>
      <c r="P23" s="3">
        <v>1</v>
      </c>
      <c r="Q23" s="3">
        <v>0</v>
      </c>
      <c r="R23" s="3">
        <v>0</v>
      </c>
      <c r="S23" s="3">
        <v>0</v>
      </c>
      <c r="T23" s="3">
        <v>0</v>
      </c>
      <c r="U23" s="3">
        <v>0</v>
      </c>
      <c r="V23" s="3">
        <v>0</v>
      </c>
      <c r="W23" s="3">
        <v>0</v>
      </c>
      <c r="X23" s="3">
        <v>0</v>
      </c>
      <c r="Y23" s="3">
        <v>0</v>
      </c>
      <c r="Z23" s="6">
        <f t="shared" si="0"/>
        <v>1</v>
      </c>
    </row>
    <row r="24" spans="1:26" ht="12.75">
      <c r="A24" t="s">
        <v>426</v>
      </c>
      <c r="B24" s="3">
        <v>0</v>
      </c>
      <c r="C24" s="3">
        <v>0</v>
      </c>
      <c r="D24" s="3">
        <v>0</v>
      </c>
      <c r="E24" s="3">
        <v>0</v>
      </c>
      <c r="F24" s="3">
        <v>0</v>
      </c>
      <c r="G24" s="3">
        <v>0</v>
      </c>
      <c r="H24" s="3">
        <v>0</v>
      </c>
      <c r="I24" s="3">
        <v>0</v>
      </c>
      <c r="J24" s="3">
        <v>0</v>
      </c>
      <c r="K24" s="3">
        <v>0</v>
      </c>
      <c r="L24" s="3">
        <v>0</v>
      </c>
      <c r="M24" s="3">
        <v>0</v>
      </c>
      <c r="N24" s="3">
        <v>1</v>
      </c>
      <c r="O24" s="3">
        <v>0</v>
      </c>
      <c r="P24" s="3">
        <v>1</v>
      </c>
      <c r="Q24" s="3">
        <v>0</v>
      </c>
      <c r="R24" s="3">
        <v>0</v>
      </c>
      <c r="S24" s="3">
        <v>0</v>
      </c>
      <c r="T24" s="3">
        <v>0</v>
      </c>
      <c r="U24" s="3">
        <v>0</v>
      </c>
      <c r="V24" s="3">
        <v>0</v>
      </c>
      <c r="W24" s="3">
        <v>0</v>
      </c>
      <c r="X24" s="3">
        <v>0</v>
      </c>
      <c r="Y24" s="3">
        <v>0</v>
      </c>
      <c r="Z24" s="6">
        <f t="shared" si="0"/>
        <v>2</v>
      </c>
    </row>
    <row r="25" spans="1:26" ht="12.75">
      <c r="A25" s="2" t="s">
        <v>406</v>
      </c>
      <c r="B25" s="6">
        <f aca="true" t="shared" si="1" ref="B25:Z25">SUM(B7:B24)</f>
        <v>0</v>
      </c>
      <c r="C25" s="6">
        <f t="shared" si="1"/>
        <v>0</v>
      </c>
      <c r="D25" s="6">
        <f t="shared" si="1"/>
        <v>0</v>
      </c>
      <c r="E25" s="6">
        <f t="shared" si="1"/>
        <v>0</v>
      </c>
      <c r="F25" s="6">
        <f t="shared" si="1"/>
        <v>0</v>
      </c>
      <c r="G25" s="6">
        <f t="shared" si="1"/>
        <v>0</v>
      </c>
      <c r="H25" s="6">
        <f t="shared" si="1"/>
        <v>0</v>
      </c>
      <c r="I25" s="6">
        <f t="shared" si="1"/>
        <v>0</v>
      </c>
      <c r="J25" s="6">
        <f t="shared" si="1"/>
        <v>0</v>
      </c>
      <c r="K25" s="6">
        <f t="shared" si="1"/>
        <v>1</v>
      </c>
      <c r="L25" s="6">
        <f t="shared" si="1"/>
        <v>1</v>
      </c>
      <c r="M25" s="6">
        <f t="shared" si="1"/>
        <v>7</v>
      </c>
      <c r="N25" s="6">
        <f t="shared" si="1"/>
        <v>6</v>
      </c>
      <c r="O25" s="6">
        <f t="shared" si="1"/>
        <v>9</v>
      </c>
      <c r="P25" s="6">
        <f t="shared" si="1"/>
        <v>7</v>
      </c>
      <c r="Q25" s="6">
        <f t="shared" si="1"/>
        <v>5</v>
      </c>
      <c r="R25" s="6">
        <f t="shared" si="1"/>
        <v>8</v>
      </c>
      <c r="S25" s="6">
        <f t="shared" si="1"/>
        <v>3</v>
      </c>
      <c r="T25" s="6">
        <f t="shared" si="1"/>
        <v>6</v>
      </c>
      <c r="U25" s="6">
        <f t="shared" si="1"/>
        <v>10</v>
      </c>
      <c r="V25" s="6">
        <f t="shared" si="1"/>
        <v>0</v>
      </c>
      <c r="W25" s="6">
        <f t="shared" si="1"/>
        <v>0</v>
      </c>
      <c r="X25" s="6">
        <f t="shared" si="1"/>
        <v>0</v>
      </c>
      <c r="Y25" s="6">
        <f t="shared" si="1"/>
        <v>0</v>
      </c>
      <c r="Z25" s="6">
        <f t="shared" si="1"/>
        <v>63</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140625" defaultRowHeight="12.75"/>
  <sheetData>
    <row r="1" ht="18">
      <c r="A1" s="1" t="s">
        <v>499</v>
      </c>
    </row>
    <row r="5" spans="2:14" ht="12.75">
      <c r="B5" s="2" t="s">
        <v>500</v>
      </c>
      <c r="D5" s="2" t="s">
        <v>501</v>
      </c>
      <c r="F5" s="2" t="s">
        <v>502</v>
      </c>
      <c r="H5" s="2" t="s">
        <v>503</v>
      </c>
      <c r="J5" s="2" t="s">
        <v>504</v>
      </c>
      <c r="L5" s="2" t="s">
        <v>505</v>
      </c>
      <c r="N5" s="2" t="s">
        <v>472</v>
      </c>
    </row>
    <row r="6" spans="1:13" ht="12.75">
      <c r="A6" s="2" t="s">
        <v>401</v>
      </c>
      <c r="B6" t="s">
        <v>407</v>
      </c>
      <c r="C6" t="s">
        <v>408</v>
      </c>
      <c r="D6" t="s">
        <v>407</v>
      </c>
      <c r="E6" t="s">
        <v>408</v>
      </c>
      <c r="F6" t="s">
        <v>407</v>
      </c>
      <c r="G6" t="s">
        <v>408</v>
      </c>
      <c r="H6" t="s">
        <v>407</v>
      </c>
      <c r="I6" t="s">
        <v>408</v>
      </c>
      <c r="J6" t="s">
        <v>407</v>
      </c>
      <c r="K6" t="s">
        <v>408</v>
      </c>
      <c r="L6" t="s">
        <v>407</v>
      </c>
      <c r="M6" t="s">
        <v>408</v>
      </c>
    </row>
    <row r="7" spans="1:14" ht="12.75">
      <c r="A7" t="s">
        <v>409</v>
      </c>
      <c r="B7" s="3">
        <v>0</v>
      </c>
      <c r="C7" s="3">
        <v>0</v>
      </c>
      <c r="D7" s="3">
        <v>0</v>
      </c>
      <c r="E7" s="3">
        <v>0</v>
      </c>
      <c r="F7" s="3">
        <v>0</v>
      </c>
      <c r="G7" s="3">
        <v>0</v>
      </c>
      <c r="H7" s="3">
        <v>0</v>
      </c>
      <c r="I7" s="3">
        <v>0</v>
      </c>
      <c r="J7" s="3">
        <v>0</v>
      </c>
      <c r="K7" s="3">
        <v>0</v>
      </c>
      <c r="L7" s="3">
        <v>0</v>
      </c>
      <c r="M7" s="3">
        <v>1</v>
      </c>
      <c r="N7" s="6">
        <f aca="true" t="shared" si="0" ref="N7:N24">SUM(B7:M7)</f>
        <v>1</v>
      </c>
    </row>
    <row r="8" spans="1:14" ht="12.75">
      <c r="A8" t="s">
        <v>410</v>
      </c>
      <c r="B8" s="3">
        <v>0</v>
      </c>
      <c r="C8" s="3">
        <v>0</v>
      </c>
      <c r="D8" s="3">
        <v>0</v>
      </c>
      <c r="E8" s="3">
        <v>0</v>
      </c>
      <c r="F8" s="3">
        <v>0</v>
      </c>
      <c r="G8" s="3">
        <v>0</v>
      </c>
      <c r="H8" s="3">
        <v>0</v>
      </c>
      <c r="I8" s="3">
        <v>0</v>
      </c>
      <c r="J8" s="3">
        <v>0</v>
      </c>
      <c r="K8" s="3">
        <v>0</v>
      </c>
      <c r="L8" s="3">
        <v>1</v>
      </c>
      <c r="M8" s="3">
        <v>0</v>
      </c>
      <c r="N8" s="6">
        <f t="shared" si="0"/>
        <v>1</v>
      </c>
    </row>
    <row r="9" spans="1:14" ht="12.75">
      <c r="A9" t="s">
        <v>411</v>
      </c>
      <c r="B9" s="3">
        <v>0</v>
      </c>
      <c r="C9" s="3">
        <v>0</v>
      </c>
      <c r="D9" s="3">
        <v>2</v>
      </c>
      <c r="E9" s="3">
        <v>0</v>
      </c>
      <c r="F9" s="3">
        <v>0</v>
      </c>
      <c r="G9" s="3">
        <v>0</v>
      </c>
      <c r="H9" s="3">
        <v>0</v>
      </c>
      <c r="I9" s="3">
        <v>1</v>
      </c>
      <c r="J9" s="3">
        <v>0</v>
      </c>
      <c r="K9" s="3">
        <v>0</v>
      </c>
      <c r="L9" s="3">
        <v>0</v>
      </c>
      <c r="M9" s="3">
        <v>0</v>
      </c>
      <c r="N9" s="6">
        <f t="shared" si="0"/>
        <v>3</v>
      </c>
    </row>
    <row r="10" spans="1:14" ht="12.75">
      <c r="A10" t="s">
        <v>412</v>
      </c>
      <c r="B10" s="3">
        <v>0</v>
      </c>
      <c r="C10" s="3">
        <v>0</v>
      </c>
      <c r="D10" s="3">
        <v>0</v>
      </c>
      <c r="E10" s="3">
        <v>1</v>
      </c>
      <c r="F10" s="3">
        <v>0</v>
      </c>
      <c r="G10" s="3">
        <v>0</v>
      </c>
      <c r="H10" s="3">
        <v>1</v>
      </c>
      <c r="I10" s="3">
        <v>0</v>
      </c>
      <c r="J10" s="3">
        <v>0</v>
      </c>
      <c r="K10" s="3">
        <v>0</v>
      </c>
      <c r="L10" s="3">
        <v>0</v>
      </c>
      <c r="M10" s="3">
        <v>0</v>
      </c>
      <c r="N10" s="6">
        <f t="shared" si="0"/>
        <v>2</v>
      </c>
    </row>
    <row r="11" spans="1:14" ht="12.75">
      <c r="A11" t="s">
        <v>413</v>
      </c>
      <c r="B11" s="3">
        <v>0</v>
      </c>
      <c r="C11" s="3">
        <v>0</v>
      </c>
      <c r="D11" s="3">
        <v>2</v>
      </c>
      <c r="E11" s="3">
        <v>2</v>
      </c>
      <c r="F11" s="3">
        <v>0</v>
      </c>
      <c r="G11" s="3">
        <v>1</v>
      </c>
      <c r="H11" s="3">
        <v>0</v>
      </c>
      <c r="I11" s="3">
        <v>0</v>
      </c>
      <c r="J11" s="3">
        <v>0</v>
      </c>
      <c r="K11" s="3">
        <v>0</v>
      </c>
      <c r="L11" s="3">
        <v>0</v>
      </c>
      <c r="M11" s="3">
        <v>0</v>
      </c>
      <c r="N11" s="6">
        <f t="shared" si="0"/>
        <v>5</v>
      </c>
    </row>
    <row r="12" spans="1:14" ht="12.75">
      <c r="A12" t="s">
        <v>414</v>
      </c>
      <c r="B12" s="3">
        <v>0</v>
      </c>
      <c r="C12" s="3">
        <v>0</v>
      </c>
      <c r="D12" s="3">
        <v>2</v>
      </c>
      <c r="E12" s="3">
        <v>0</v>
      </c>
      <c r="F12" s="3">
        <v>0</v>
      </c>
      <c r="G12" s="3">
        <v>0</v>
      </c>
      <c r="H12" s="3">
        <v>1</v>
      </c>
      <c r="I12" s="3">
        <v>1</v>
      </c>
      <c r="J12" s="3">
        <v>0</v>
      </c>
      <c r="K12" s="3">
        <v>0</v>
      </c>
      <c r="L12" s="3">
        <v>0</v>
      </c>
      <c r="M12" s="3">
        <v>0</v>
      </c>
      <c r="N12" s="6">
        <f t="shared" si="0"/>
        <v>4</v>
      </c>
    </row>
    <row r="13" spans="1:14" ht="12.75">
      <c r="A13" t="s">
        <v>415</v>
      </c>
      <c r="B13" s="3">
        <v>2</v>
      </c>
      <c r="C13" s="3">
        <v>1</v>
      </c>
      <c r="D13" s="3">
        <v>2</v>
      </c>
      <c r="E13" s="3">
        <v>1</v>
      </c>
      <c r="F13" s="3">
        <v>0</v>
      </c>
      <c r="G13" s="3">
        <v>0</v>
      </c>
      <c r="H13" s="3">
        <v>0</v>
      </c>
      <c r="I13" s="3">
        <v>1</v>
      </c>
      <c r="J13" s="3">
        <v>0</v>
      </c>
      <c r="K13" s="3">
        <v>0</v>
      </c>
      <c r="L13" s="3">
        <v>0</v>
      </c>
      <c r="M13" s="3">
        <v>0</v>
      </c>
      <c r="N13" s="6">
        <f t="shared" si="0"/>
        <v>7</v>
      </c>
    </row>
    <row r="14" spans="1:14" ht="12.75">
      <c r="A14" t="s">
        <v>416</v>
      </c>
      <c r="B14" s="3">
        <v>0</v>
      </c>
      <c r="C14" s="3">
        <v>0</v>
      </c>
      <c r="D14" s="3">
        <v>0</v>
      </c>
      <c r="E14" s="3">
        <v>0</v>
      </c>
      <c r="F14" s="3">
        <v>0</v>
      </c>
      <c r="G14" s="3">
        <v>1</v>
      </c>
      <c r="H14" s="3">
        <v>0</v>
      </c>
      <c r="I14" s="3">
        <v>1</v>
      </c>
      <c r="J14" s="3">
        <v>0</v>
      </c>
      <c r="K14" s="3">
        <v>0</v>
      </c>
      <c r="L14" s="3">
        <v>0</v>
      </c>
      <c r="M14" s="3">
        <v>0</v>
      </c>
      <c r="N14" s="6">
        <f t="shared" si="0"/>
        <v>2</v>
      </c>
    </row>
    <row r="15" spans="1:14" ht="12.75">
      <c r="A15" t="s">
        <v>417</v>
      </c>
      <c r="B15" s="3">
        <v>1</v>
      </c>
      <c r="C15" s="3">
        <v>1</v>
      </c>
      <c r="D15" s="3">
        <v>2</v>
      </c>
      <c r="E15" s="3">
        <v>7</v>
      </c>
      <c r="F15" s="3">
        <v>0</v>
      </c>
      <c r="G15" s="3">
        <v>0</v>
      </c>
      <c r="H15" s="3">
        <v>0</v>
      </c>
      <c r="I15" s="3">
        <v>1</v>
      </c>
      <c r="J15" s="3">
        <v>0</v>
      </c>
      <c r="K15" s="3">
        <v>0</v>
      </c>
      <c r="L15" s="3">
        <v>0</v>
      </c>
      <c r="M15" s="3">
        <v>0</v>
      </c>
      <c r="N15" s="6">
        <f t="shared" si="0"/>
        <v>12</v>
      </c>
    </row>
    <row r="16" spans="1:14" ht="12.75">
      <c r="A16" t="s">
        <v>418</v>
      </c>
      <c r="B16" s="3">
        <v>0</v>
      </c>
      <c r="C16" s="3">
        <v>0</v>
      </c>
      <c r="D16" s="3">
        <v>1</v>
      </c>
      <c r="E16" s="3">
        <v>0</v>
      </c>
      <c r="F16" s="3">
        <v>0</v>
      </c>
      <c r="G16" s="3">
        <v>0</v>
      </c>
      <c r="H16" s="3">
        <v>0</v>
      </c>
      <c r="I16" s="3">
        <v>0</v>
      </c>
      <c r="J16" s="3">
        <v>0</v>
      </c>
      <c r="K16" s="3">
        <v>0</v>
      </c>
      <c r="L16" s="3">
        <v>0</v>
      </c>
      <c r="M16" s="3">
        <v>0</v>
      </c>
      <c r="N16" s="6">
        <f t="shared" si="0"/>
        <v>1</v>
      </c>
    </row>
    <row r="17" spans="1:14" ht="12.75">
      <c r="A17" t="s">
        <v>419</v>
      </c>
      <c r="B17" s="3">
        <v>1</v>
      </c>
      <c r="C17" s="3">
        <v>1</v>
      </c>
      <c r="D17" s="3">
        <v>3</v>
      </c>
      <c r="E17" s="3">
        <v>5</v>
      </c>
      <c r="F17" s="3">
        <v>0</v>
      </c>
      <c r="G17" s="3">
        <v>1</v>
      </c>
      <c r="H17" s="3">
        <v>0</v>
      </c>
      <c r="I17" s="3">
        <v>2</v>
      </c>
      <c r="J17" s="3">
        <v>0</v>
      </c>
      <c r="K17" s="3">
        <v>0</v>
      </c>
      <c r="L17" s="3">
        <v>0</v>
      </c>
      <c r="M17" s="3">
        <v>1</v>
      </c>
      <c r="N17" s="6">
        <f t="shared" si="0"/>
        <v>14</v>
      </c>
    </row>
    <row r="18" spans="1:14" ht="12.75">
      <c r="A18" t="s">
        <v>420</v>
      </c>
      <c r="B18" s="3">
        <v>1</v>
      </c>
      <c r="C18" s="3">
        <v>1</v>
      </c>
      <c r="D18" s="3">
        <v>0</v>
      </c>
      <c r="E18" s="3">
        <v>0</v>
      </c>
      <c r="F18" s="3">
        <v>0</v>
      </c>
      <c r="G18" s="3">
        <v>0</v>
      </c>
      <c r="H18" s="3">
        <v>0</v>
      </c>
      <c r="I18" s="3">
        <v>0</v>
      </c>
      <c r="J18" s="3">
        <v>0</v>
      </c>
      <c r="K18" s="3">
        <v>0</v>
      </c>
      <c r="L18" s="3">
        <v>0</v>
      </c>
      <c r="M18" s="3">
        <v>0</v>
      </c>
      <c r="N18" s="6">
        <f t="shared" si="0"/>
        <v>2</v>
      </c>
    </row>
    <row r="19" spans="1:14" ht="12.75">
      <c r="A19" t="s">
        <v>421</v>
      </c>
      <c r="B19" s="3">
        <v>1</v>
      </c>
      <c r="C19" s="3">
        <v>0</v>
      </c>
      <c r="D19" s="3">
        <v>0</v>
      </c>
      <c r="E19" s="3">
        <v>1</v>
      </c>
      <c r="F19" s="3">
        <v>0</v>
      </c>
      <c r="G19" s="3">
        <v>0</v>
      </c>
      <c r="H19" s="3">
        <v>0</v>
      </c>
      <c r="I19" s="3">
        <v>0</v>
      </c>
      <c r="J19" s="3">
        <v>0</v>
      </c>
      <c r="K19" s="3">
        <v>0</v>
      </c>
      <c r="L19" s="3">
        <v>0</v>
      </c>
      <c r="M19" s="3">
        <v>0</v>
      </c>
      <c r="N19" s="6">
        <f t="shared" si="0"/>
        <v>2</v>
      </c>
    </row>
    <row r="20" spans="1:14" ht="12.75">
      <c r="A20" t="s">
        <v>422</v>
      </c>
      <c r="B20" s="3">
        <v>0</v>
      </c>
      <c r="C20" s="3">
        <v>0</v>
      </c>
      <c r="D20" s="3">
        <v>0</v>
      </c>
      <c r="E20" s="3">
        <v>1</v>
      </c>
      <c r="F20" s="3">
        <v>0</v>
      </c>
      <c r="G20" s="3">
        <v>0</v>
      </c>
      <c r="H20" s="3">
        <v>0</v>
      </c>
      <c r="I20" s="3">
        <v>0</v>
      </c>
      <c r="J20" s="3">
        <v>0</v>
      </c>
      <c r="K20" s="3">
        <v>0</v>
      </c>
      <c r="L20" s="3">
        <v>0</v>
      </c>
      <c r="M20" s="3">
        <v>0</v>
      </c>
      <c r="N20" s="6">
        <f t="shared" si="0"/>
        <v>1</v>
      </c>
    </row>
    <row r="21" spans="1:14" ht="12.75">
      <c r="A21" t="s">
        <v>423</v>
      </c>
      <c r="B21" s="3">
        <v>1</v>
      </c>
      <c r="C21" s="3">
        <v>0</v>
      </c>
      <c r="D21" s="3">
        <v>0</v>
      </c>
      <c r="E21" s="3">
        <v>0</v>
      </c>
      <c r="F21" s="3">
        <v>0</v>
      </c>
      <c r="G21" s="3">
        <v>0</v>
      </c>
      <c r="H21" s="3">
        <v>0</v>
      </c>
      <c r="I21" s="3">
        <v>0</v>
      </c>
      <c r="J21" s="3">
        <v>0</v>
      </c>
      <c r="K21" s="3">
        <v>0</v>
      </c>
      <c r="L21" s="3">
        <v>0</v>
      </c>
      <c r="M21" s="3">
        <v>0</v>
      </c>
      <c r="N21" s="6">
        <f t="shared" si="0"/>
        <v>1</v>
      </c>
    </row>
    <row r="22" spans="1:14" ht="12.75">
      <c r="A22" t="s">
        <v>424</v>
      </c>
      <c r="B22" s="3">
        <v>1</v>
      </c>
      <c r="C22" s="3">
        <v>0</v>
      </c>
      <c r="D22" s="3">
        <v>0</v>
      </c>
      <c r="E22" s="3">
        <v>1</v>
      </c>
      <c r="F22" s="3">
        <v>0</v>
      </c>
      <c r="G22" s="3">
        <v>0</v>
      </c>
      <c r="H22" s="3">
        <v>0</v>
      </c>
      <c r="I22" s="3">
        <v>0</v>
      </c>
      <c r="J22" s="3">
        <v>0</v>
      </c>
      <c r="K22" s="3">
        <v>0</v>
      </c>
      <c r="L22" s="3">
        <v>0</v>
      </c>
      <c r="M22" s="3">
        <v>0</v>
      </c>
      <c r="N22" s="6">
        <f t="shared" si="0"/>
        <v>2</v>
      </c>
    </row>
    <row r="23" spans="1:14" ht="12.75">
      <c r="A23" t="s">
        <v>425</v>
      </c>
      <c r="B23" s="3">
        <v>1</v>
      </c>
      <c r="C23" s="3">
        <v>0</v>
      </c>
      <c r="D23" s="3">
        <v>0</v>
      </c>
      <c r="E23" s="3">
        <v>0</v>
      </c>
      <c r="F23" s="3">
        <v>0</v>
      </c>
      <c r="G23" s="3">
        <v>0</v>
      </c>
      <c r="H23" s="3">
        <v>0</v>
      </c>
      <c r="I23" s="3">
        <v>0</v>
      </c>
      <c r="J23" s="3">
        <v>0</v>
      </c>
      <c r="K23" s="3">
        <v>0</v>
      </c>
      <c r="L23" s="3">
        <v>0</v>
      </c>
      <c r="M23" s="3">
        <v>0</v>
      </c>
      <c r="N23" s="6">
        <f t="shared" si="0"/>
        <v>1</v>
      </c>
    </row>
    <row r="24" spans="1:14" ht="12.75">
      <c r="A24" t="s">
        <v>426</v>
      </c>
      <c r="B24" s="3">
        <v>2</v>
      </c>
      <c r="C24" s="3">
        <v>0</v>
      </c>
      <c r="D24" s="3">
        <v>0</v>
      </c>
      <c r="E24" s="3">
        <v>0</v>
      </c>
      <c r="F24" s="3">
        <v>0</v>
      </c>
      <c r="G24" s="3">
        <v>0</v>
      </c>
      <c r="H24" s="3">
        <v>0</v>
      </c>
      <c r="I24" s="3">
        <v>0</v>
      </c>
      <c r="J24" s="3">
        <v>0</v>
      </c>
      <c r="K24" s="3">
        <v>0</v>
      </c>
      <c r="L24" s="3">
        <v>0</v>
      </c>
      <c r="M24" s="3">
        <v>0</v>
      </c>
      <c r="N24" s="6">
        <f t="shared" si="0"/>
        <v>2</v>
      </c>
    </row>
    <row r="25" spans="1:14" ht="12.75">
      <c r="A25" s="2" t="s">
        <v>406</v>
      </c>
      <c r="B25" s="6">
        <f aca="true" t="shared" si="1" ref="B25:N25">SUM(B7:B24)</f>
        <v>11</v>
      </c>
      <c r="C25" s="6">
        <f t="shared" si="1"/>
        <v>4</v>
      </c>
      <c r="D25" s="6">
        <f t="shared" si="1"/>
        <v>14</v>
      </c>
      <c r="E25" s="6">
        <f t="shared" si="1"/>
        <v>19</v>
      </c>
      <c r="F25" s="6">
        <f t="shared" si="1"/>
        <v>0</v>
      </c>
      <c r="G25" s="6">
        <f t="shared" si="1"/>
        <v>3</v>
      </c>
      <c r="H25" s="6">
        <f t="shared" si="1"/>
        <v>2</v>
      </c>
      <c r="I25" s="6">
        <f t="shared" si="1"/>
        <v>7</v>
      </c>
      <c r="J25" s="6">
        <f t="shared" si="1"/>
        <v>0</v>
      </c>
      <c r="K25" s="6">
        <f t="shared" si="1"/>
        <v>0</v>
      </c>
      <c r="L25" s="6">
        <f t="shared" si="1"/>
        <v>1</v>
      </c>
      <c r="M25" s="6">
        <f t="shared" si="1"/>
        <v>2</v>
      </c>
      <c r="N25" s="6">
        <f t="shared" si="1"/>
        <v>63</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87</v>
      </c>
    </row>
    <row r="3" ht="12.75">
      <c r="A3" s="2" t="s">
        <v>88</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9.140625" defaultRowHeight="12.75"/>
  <sheetData>
    <row r="1" ht="18">
      <c r="A1" s="1" t="s">
        <v>506</v>
      </c>
    </row>
    <row r="5" spans="2:20" ht="12.75">
      <c r="B5" s="2" t="s">
        <v>137</v>
      </c>
      <c r="D5" s="2" t="s">
        <v>507</v>
      </c>
      <c r="F5" s="2" t="s">
        <v>508</v>
      </c>
      <c r="H5" s="2" t="s">
        <v>509</v>
      </c>
      <c r="J5" s="2" t="s">
        <v>510</v>
      </c>
      <c r="L5" s="2" t="s">
        <v>511</v>
      </c>
      <c r="N5" s="2" t="s">
        <v>512</v>
      </c>
      <c r="P5" s="2" t="s">
        <v>513</v>
      </c>
      <c r="R5" s="2" t="s">
        <v>514</v>
      </c>
      <c r="T5" s="2" t="s">
        <v>406</v>
      </c>
    </row>
    <row r="6" spans="1:19" ht="12.75">
      <c r="A6" s="2" t="s">
        <v>401</v>
      </c>
      <c r="B6" t="s">
        <v>407</v>
      </c>
      <c r="C6" t="s">
        <v>408</v>
      </c>
      <c r="D6" t="s">
        <v>407</v>
      </c>
      <c r="E6" t="s">
        <v>408</v>
      </c>
      <c r="F6" t="s">
        <v>407</v>
      </c>
      <c r="G6" t="s">
        <v>408</v>
      </c>
      <c r="H6" t="s">
        <v>407</v>
      </c>
      <c r="I6" t="s">
        <v>408</v>
      </c>
      <c r="J6" t="s">
        <v>407</v>
      </c>
      <c r="K6" t="s">
        <v>408</v>
      </c>
      <c r="L6" t="s">
        <v>407</v>
      </c>
      <c r="M6" t="s">
        <v>408</v>
      </c>
      <c r="N6" t="s">
        <v>407</v>
      </c>
      <c r="O6" t="s">
        <v>408</v>
      </c>
      <c r="P6" t="s">
        <v>407</v>
      </c>
      <c r="Q6" t="s">
        <v>408</v>
      </c>
      <c r="R6" t="s">
        <v>407</v>
      </c>
      <c r="S6" t="s">
        <v>408</v>
      </c>
    </row>
    <row r="7" spans="1:20" ht="12.75">
      <c r="A7" t="s">
        <v>409</v>
      </c>
      <c r="B7" s="3">
        <v>0</v>
      </c>
      <c r="C7" s="3">
        <v>31</v>
      </c>
      <c r="D7" s="3">
        <v>0</v>
      </c>
      <c r="E7" s="3">
        <v>0</v>
      </c>
      <c r="F7" s="3">
        <v>0</v>
      </c>
      <c r="G7" s="3">
        <v>0</v>
      </c>
      <c r="H7" s="3">
        <v>0</v>
      </c>
      <c r="I7" s="3">
        <v>0</v>
      </c>
      <c r="J7" s="3">
        <v>0</v>
      </c>
      <c r="K7" s="3">
        <v>0</v>
      </c>
      <c r="L7" s="3">
        <v>0</v>
      </c>
      <c r="M7" s="3">
        <v>3</v>
      </c>
      <c r="N7" s="3">
        <v>0</v>
      </c>
      <c r="O7" s="3">
        <v>0</v>
      </c>
      <c r="P7" s="3">
        <v>0</v>
      </c>
      <c r="Q7" s="3">
        <v>0</v>
      </c>
      <c r="R7" s="3">
        <v>0</v>
      </c>
      <c r="S7" s="3">
        <v>5</v>
      </c>
      <c r="T7" s="6">
        <f aca="true" t="shared" si="0" ref="T7:T26">SUM(B7:S7)</f>
        <v>39</v>
      </c>
    </row>
    <row r="8" spans="1:20" ht="12.75">
      <c r="A8" t="s">
        <v>410</v>
      </c>
      <c r="B8" s="3">
        <v>14</v>
      </c>
      <c r="C8" s="3">
        <v>0</v>
      </c>
      <c r="D8" s="3">
        <v>0</v>
      </c>
      <c r="E8" s="3">
        <v>0</v>
      </c>
      <c r="F8" s="3">
        <v>0</v>
      </c>
      <c r="G8" s="3">
        <v>0</v>
      </c>
      <c r="H8" s="3">
        <v>0</v>
      </c>
      <c r="I8" s="3">
        <v>0</v>
      </c>
      <c r="J8" s="3">
        <v>0</v>
      </c>
      <c r="K8" s="3">
        <v>0</v>
      </c>
      <c r="L8" s="3">
        <v>2</v>
      </c>
      <c r="M8" s="3">
        <v>0</v>
      </c>
      <c r="N8" s="3">
        <v>0</v>
      </c>
      <c r="O8" s="3">
        <v>0</v>
      </c>
      <c r="P8" s="3">
        <v>0</v>
      </c>
      <c r="Q8" s="3">
        <v>0</v>
      </c>
      <c r="R8" s="3">
        <v>4</v>
      </c>
      <c r="S8" s="3">
        <v>0</v>
      </c>
      <c r="T8" s="6">
        <f t="shared" si="0"/>
        <v>20</v>
      </c>
    </row>
    <row r="9" spans="1:20" ht="12.75">
      <c r="A9" t="s">
        <v>462</v>
      </c>
      <c r="B9" s="3">
        <v>10</v>
      </c>
      <c r="C9" s="3">
        <v>9</v>
      </c>
      <c r="D9" s="3">
        <v>0</v>
      </c>
      <c r="E9" s="3">
        <v>0</v>
      </c>
      <c r="F9" s="3">
        <v>0</v>
      </c>
      <c r="G9" s="3">
        <v>0</v>
      </c>
      <c r="H9" s="3">
        <v>0</v>
      </c>
      <c r="I9" s="3">
        <v>0</v>
      </c>
      <c r="J9" s="3">
        <v>0</v>
      </c>
      <c r="K9" s="3">
        <v>0</v>
      </c>
      <c r="L9" s="3">
        <v>0</v>
      </c>
      <c r="M9" s="3">
        <v>0</v>
      </c>
      <c r="N9" s="3">
        <v>0</v>
      </c>
      <c r="O9" s="3">
        <v>0</v>
      </c>
      <c r="P9" s="3">
        <v>0</v>
      </c>
      <c r="Q9" s="3">
        <v>0</v>
      </c>
      <c r="R9" s="3">
        <v>2</v>
      </c>
      <c r="S9" s="3">
        <v>0</v>
      </c>
      <c r="T9" s="6">
        <f t="shared" si="0"/>
        <v>21</v>
      </c>
    </row>
    <row r="10" spans="1:20" ht="12.75">
      <c r="A10" t="s">
        <v>411</v>
      </c>
      <c r="B10" s="3">
        <v>32</v>
      </c>
      <c r="C10" s="3">
        <v>38</v>
      </c>
      <c r="D10" s="3">
        <v>0</v>
      </c>
      <c r="E10" s="3">
        <v>11</v>
      </c>
      <c r="F10" s="3">
        <v>0</v>
      </c>
      <c r="G10" s="3">
        <v>0</v>
      </c>
      <c r="H10" s="3">
        <v>0</v>
      </c>
      <c r="I10" s="3">
        <v>0</v>
      </c>
      <c r="J10" s="3">
        <v>0</v>
      </c>
      <c r="K10" s="3">
        <v>0</v>
      </c>
      <c r="L10" s="3">
        <v>3</v>
      </c>
      <c r="M10" s="3">
        <v>0</v>
      </c>
      <c r="N10" s="3">
        <v>0</v>
      </c>
      <c r="O10" s="3">
        <v>0</v>
      </c>
      <c r="P10" s="3">
        <v>0</v>
      </c>
      <c r="Q10" s="3">
        <v>0</v>
      </c>
      <c r="R10" s="3">
        <v>3</v>
      </c>
      <c r="S10" s="3">
        <v>3</v>
      </c>
      <c r="T10" s="6">
        <f t="shared" si="0"/>
        <v>90</v>
      </c>
    </row>
    <row r="11" spans="1:20" ht="12.75">
      <c r="A11" t="s">
        <v>412</v>
      </c>
      <c r="B11" s="3">
        <v>45</v>
      </c>
      <c r="C11" s="3">
        <v>30</v>
      </c>
      <c r="D11" s="3">
        <v>19</v>
      </c>
      <c r="E11" s="3">
        <v>21</v>
      </c>
      <c r="F11" s="3">
        <v>0</v>
      </c>
      <c r="G11" s="3">
        <v>0</v>
      </c>
      <c r="H11" s="3">
        <v>0</v>
      </c>
      <c r="I11" s="3">
        <v>24</v>
      </c>
      <c r="J11" s="3">
        <v>0</v>
      </c>
      <c r="K11" s="3">
        <v>0</v>
      </c>
      <c r="L11" s="3">
        <v>0</v>
      </c>
      <c r="M11" s="3">
        <v>0</v>
      </c>
      <c r="N11" s="3">
        <v>0</v>
      </c>
      <c r="O11" s="3">
        <v>0</v>
      </c>
      <c r="P11" s="3">
        <v>0</v>
      </c>
      <c r="Q11" s="3">
        <v>0</v>
      </c>
      <c r="R11" s="3">
        <v>3</v>
      </c>
      <c r="S11" s="3">
        <v>2</v>
      </c>
      <c r="T11" s="6">
        <f t="shared" si="0"/>
        <v>144</v>
      </c>
    </row>
    <row r="12" spans="1:20" ht="12.75">
      <c r="A12" t="s">
        <v>413</v>
      </c>
      <c r="B12" s="3">
        <v>65</v>
      </c>
      <c r="C12" s="3">
        <v>89</v>
      </c>
      <c r="D12" s="3">
        <v>3</v>
      </c>
      <c r="E12" s="3">
        <v>49</v>
      </c>
      <c r="F12" s="3">
        <v>0</v>
      </c>
      <c r="G12" s="3">
        <v>0</v>
      </c>
      <c r="H12" s="3">
        <v>0</v>
      </c>
      <c r="I12" s="3">
        <v>3</v>
      </c>
      <c r="J12" s="3">
        <v>0</v>
      </c>
      <c r="K12" s="3">
        <v>0</v>
      </c>
      <c r="L12" s="3">
        <v>0</v>
      </c>
      <c r="M12" s="3">
        <v>7</v>
      </c>
      <c r="N12" s="3">
        <v>0</v>
      </c>
      <c r="O12" s="3">
        <v>0</v>
      </c>
      <c r="P12" s="3">
        <v>0</v>
      </c>
      <c r="Q12" s="3">
        <v>0</v>
      </c>
      <c r="R12" s="3">
        <v>8</v>
      </c>
      <c r="S12" s="3">
        <v>3</v>
      </c>
      <c r="T12" s="6">
        <f t="shared" si="0"/>
        <v>227</v>
      </c>
    </row>
    <row r="13" spans="1:20" ht="12.75">
      <c r="A13" t="s">
        <v>414</v>
      </c>
      <c r="B13" s="3">
        <v>120</v>
      </c>
      <c r="C13" s="3">
        <v>35</v>
      </c>
      <c r="D13" s="3">
        <v>12</v>
      </c>
      <c r="E13" s="3">
        <v>4</v>
      </c>
      <c r="F13" s="3">
        <v>0</v>
      </c>
      <c r="G13" s="3">
        <v>0</v>
      </c>
      <c r="H13" s="3">
        <v>5</v>
      </c>
      <c r="I13" s="3">
        <v>0</v>
      </c>
      <c r="J13" s="3">
        <v>0</v>
      </c>
      <c r="K13" s="3">
        <v>0</v>
      </c>
      <c r="L13" s="3">
        <v>8</v>
      </c>
      <c r="M13" s="3">
        <v>6</v>
      </c>
      <c r="N13" s="3">
        <v>0</v>
      </c>
      <c r="O13" s="3">
        <v>0</v>
      </c>
      <c r="P13" s="3">
        <v>0</v>
      </c>
      <c r="Q13" s="3">
        <v>0</v>
      </c>
      <c r="R13" s="3">
        <v>4</v>
      </c>
      <c r="S13" s="3">
        <v>8</v>
      </c>
      <c r="T13" s="6">
        <f t="shared" si="0"/>
        <v>202</v>
      </c>
    </row>
    <row r="14" spans="1:20" ht="12.75">
      <c r="A14" t="s">
        <v>415</v>
      </c>
      <c r="B14" s="3">
        <v>136</v>
      </c>
      <c r="C14" s="3">
        <v>107</v>
      </c>
      <c r="D14" s="3">
        <v>131</v>
      </c>
      <c r="E14" s="3">
        <v>2</v>
      </c>
      <c r="F14" s="3">
        <v>0</v>
      </c>
      <c r="G14" s="3">
        <v>0</v>
      </c>
      <c r="H14" s="3">
        <v>0</v>
      </c>
      <c r="I14" s="3">
        <v>0</v>
      </c>
      <c r="J14" s="3">
        <v>0</v>
      </c>
      <c r="K14" s="3">
        <v>0</v>
      </c>
      <c r="L14" s="3">
        <v>3</v>
      </c>
      <c r="M14" s="3">
        <v>5</v>
      </c>
      <c r="N14" s="3">
        <v>0</v>
      </c>
      <c r="O14" s="3">
        <v>0</v>
      </c>
      <c r="P14" s="3">
        <v>4</v>
      </c>
      <c r="Q14" s="3">
        <v>0</v>
      </c>
      <c r="R14" s="3">
        <v>3</v>
      </c>
      <c r="S14" s="3">
        <v>17</v>
      </c>
      <c r="T14" s="6">
        <f t="shared" si="0"/>
        <v>408</v>
      </c>
    </row>
    <row r="15" spans="1:20" ht="12.75">
      <c r="A15" t="s">
        <v>416</v>
      </c>
      <c r="B15" s="3">
        <v>0</v>
      </c>
      <c r="C15" s="3">
        <v>50</v>
      </c>
      <c r="D15" s="3">
        <v>0</v>
      </c>
      <c r="E15" s="3">
        <v>40</v>
      </c>
      <c r="F15" s="3">
        <v>0</v>
      </c>
      <c r="G15" s="3">
        <v>0</v>
      </c>
      <c r="H15" s="3">
        <v>0</v>
      </c>
      <c r="I15" s="3">
        <v>0</v>
      </c>
      <c r="J15" s="3">
        <v>0</v>
      </c>
      <c r="K15" s="3">
        <v>0</v>
      </c>
      <c r="L15" s="3">
        <v>0</v>
      </c>
      <c r="M15" s="3">
        <v>1</v>
      </c>
      <c r="N15" s="3">
        <v>0</v>
      </c>
      <c r="O15" s="3">
        <v>0</v>
      </c>
      <c r="P15" s="3">
        <v>0</v>
      </c>
      <c r="Q15" s="3">
        <v>0</v>
      </c>
      <c r="R15" s="3">
        <v>0</v>
      </c>
      <c r="S15" s="3">
        <v>6</v>
      </c>
      <c r="T15" s="6">
        <f t="shared" si="0"/>
        <v>97</v>
      </c>
    </row>
    <row r="16" spans="1:20" ht="12.75">
      <c r="A16" t="s">
        <v>452</v>
      </c>
      <c r="B16" s="3">
        <v>0</v>
      </c>
      <c r="C16" s="3">
        <v>37</v>
      </c>
      <c r="D16" s="3">
        <v>0</v>
      </c>
      <c r="E16" s="3">
        <v>0</v>
      </c>
      <c r="F16" s="3">
        <v>0</v>
      </c>
      <c r="G16" s="3">
        <v>0</v>
      </c>
      <c r="H16" s="3">
        <v>0</v>
      </c>
      <c r="I16" s="3">
        <v>0</v>
      </c>
      <c r="J16" s="3">
        <v>0</v>
      </c>
      <c r="K16" s="3">
        <v>0</v>
      </c>
      <c r="L16" s="3">
        <v>0</v>
      </c>
      <c r="M16" s="3">
        <v>0</v>
      </c>
      <c r="N16" s="3">
        <v>0</v>
      </c>
      <c r="O16" s="3">
        <v>0</v>
      </c>
      <c r="P16" s="3">
        <v>0</v>
      </c>
      <c r="Q16" s="3">
        <v>0</v>
      </c>
      <c r="R16" s="3">
        <v>0</v>
      </c>
      <c r="S16" s="3">
        <v>0</v>
      </c>
      <c r="T16" s="6">
        <f t="shared" si="0"/>
        <v>37</v>
      </c>
    </row>
    <row r="17" spans="1:20" ht="12.75">
      <c r="A17" t="s">
        <v>417</v>
      </c>
      <c r="B17" s="3">
        <v>110</v>
      </c>
      <c r="C17" s="3">
        <v>298</v>
      </c>
      <c r="D17" s="3">
        <v>11</v>
      </c>
      <c r="E17" s="3">
        <v>102</v>
      </c>
      <c r="F17" s="3">
        <v>0</v>
      </c>
      <c r="G17" s="3">
        <v>0</v>
      </c>
      <c r="H17" s="3">
        <v>35</v>
      </c>
      <c r="I17" s="3">
        <v>72</v>
      </c>
      <c r="J17" s="3">
        <v>0</v>
      </c>
      <c r="K17" s="3">
        <v>0</v>
      </c>
      <c r="L17" s="3">
        <v>7</v>
      </c>
      <c r="M17" s="3">
        <v>16</v>
      </c>
      <c r="N17" s="3">
        <v>0</v>
      </c>
      <c r="O17" s="3">
        <v>0</v>
      </c>
      <c r="P17" s="3">
        <v>0</v>
      </c>
      <c r="Q17" s="3">
        <v>0</v>
      </c>
      <c r="R17" s="3">
        <v>3</v>
      </c>
      <c r="S17" s="3">
        <v>7</v>
      </c>
      <c r="T17" s="6">
        <f t="shared" si="0"/>
        <v>661</v>
      </c>
    </row>
    <row r="18" spans="1:20" ht="12.75">
      <c r="A18" t="s">
        <v>418</v>
      </c>
      <c r="B18" s="3">
        <v>34</v>
      </c>
      <c r="C18" s="3">
        <v>0</v>
      </c>
      <c r="D18" s="3">
        <v>15</v>
      </c>
      <c r="E18" s="3">
        <v>0</v>
      </c>
      <c r="F18" s="3">
        <v>0</v>
      </c>
      <c r="G18" s="3">
        <v>0</v>
      </c>
      <c r="H18" s="3">
        <v>0</v>
      </c>
      <c r="I18" s="3">
        <v>0</v>
      </c>
      <c r="J18" s="3">
        <v>0</v>
      </c>
      <c r="K18" s="3">
        <v>0</v>
      </c>
      <c r="L18" s="3">
        <v>3</v>
      </c>
      <c r="M18" s="3">
        <v>0</v>
      </c>
      <c r="N18" s="3">
        <v>0</v>
      </c>
      <c r="O18" s="3">
        <v>0</v>
      </c>
      <c r="P18" s="3">
        <v>0</v>
      </c>
      <c r="Q18" s="3">
        <v>0</v>
      </c>
      <c r="R18" s="3">
        <v>1</v>
      </c>
      <c r="S18" s="3">
        <v>0</v>
      </c>
      <c r="T18" s="6">
        <f t="shared" si="0"/>
        <v>53</v>
      </c>
    </row>
    <row r="19" spans="1:20" ht="12.75">
      <c r="A19" t="s">
        <v>419</v>
      </c>
      <c r="B19" s="3">
        <v>127</v>
      </c>
      <c r="C19" s="3">
        <v>341</v>
      </c>
      <c r="D19" s="3">
        <v>15</v>
      </c>
      <c r="E19" s="3">
        <v>33</v>
      </c>
      <c r="F19" s="3">
        <v>0</v>
      </c>
      <c r="G19" s="3">
        <v>0</v>
      </c>
      <c r="H19" s="3">
        <v>36</v>
      </c>
      <c r="I19" s="3">
        <v>27</v>
      </c>
      <c r="J19" s="3">
        <v>0</v>
      </c>
      <c r="K19" s="3">
        <v>0</v>
      </c>
      <c r="L19" s="3">
        <v>12</v>
      </c>
      <c r="M19" s="3">
        <v>33</v>
      </c>
      <c r="N19" s="3">
        <v>0</v>
      </c>
      <c r="O19" s="3">
        <v>0</v>
      </c>
      <c r="P19" s="3">
        <v>0</v>
      </c>
      <c r="Q19" s="3">
        <v>0</v>
      </c>
      <c r="R19" s="3">
        <v>6</v>
      </c>
      <c r="S19" s="3">
        <v>17</v>
      </c>
      <c r="T19" s="6">
        <f t="shared" si="0"/>
        <v>647</v>
      </c>
    </row>
    <row r="20" spans="1:20" ht="12.75">
      <c r="A20" t="s">
        <v>420</v>
      </c>
      <c r="B20" s="3">
        <v>38</v>
      </c>
      <c r="C20" s="3">
        <v>40</v>
      </c>
      <c r="D20" s="3">
        <v>0</v>
      </c>
      <c r="E20" s="3">
        <v>0</v>
      </c>
      <c r="F20" s="3">
        <v>0</v>
      </c>
      <c r="G20" s="3">
        <v>0</v>
      </c>
      <c r="H20" s="3">
        <v>32</v>
      </c>
      <c r="I20" s="3">
        <v>1</v>
      </c>
      <c r="J20" s="3">
        <v>0</v>
      </c>
      <c r="K20" s="3">
        <v>0</v>
      </c>
      <c r="L20" s="3">
        <v>1</v>
      </c>
      <c r="M20" s="3">
        <v>3</v>
      </c>
      <c r="N20" s="3">
        <v>0</v>
      </c>
      <c r="O20" s="3">
        <v>0</v>
      </c>
      <c r="P20" s="3">
        <v>0</v>
      </c>
      <c r="Q20" s="3">
        <v>0</v>
      </c>
      <c r="R20" s="3">
        <v>2</v>
      </c>
      <c r="S20" s="3">
        <v>1</v>
      </c>
      <c r="T20" s="6">
        <f t="shared" si="0"/>
        <v>118</v>
      </c>
    </row>
    <row r="21" spans="1:20" ht="12.75">
      <c r="A21" t="s">
        <v>421</v>
      </c>
      <c r="B21" s="3">
        <v>26</v>
      </c>
      <c r="C21" s="3">
        <v>24</v>
      </c>
      <c r="D21" s="3">
        <v>230</v>
      </c>
      <c r="E21" s="3">
        <v>2</v>
      </c>
      <c r="F21" s="3">
        <v>0</v>
      </c>
      <c r="G21" s="3">
        <v>0</v>
      </c>
      <c r="H21" s="3">
        <v>1</v>
      </c>
      <c r="I21" s="3">
        <v>30</v>
      </c>
      <c r="J21" s="3">
        <v>0</v>
      </c>
      <c r="K21" s="3">
        <v>0</v>
      </c>
      <c r="L21" s="3">
        <v>0</v>
      </c>
      <c r="M21" s="3">
        <v>2</v>
      </c>
      <c r="N21" s="3">
        <v>0</v>
      </c>
      <c r="O21" s="3">
        <v>0</v>
      </c>
      <c r="P21" s="3">
        <v>0</v>
      </c>
      <c r="Q21" s="3">
        <v>0</v>
      </c>
      <c r="R21" s="3">
        <v>0</v>
      </c>
      <c r="S21" s="3">
        <v>1</v>
      </c>
      <c r="T21" s="6">
        <f t="shared" si="0"/>
        <v>316</v>
      </c>
    </row>
    <row r="22" spans="1:20" ht="12.75">
      <c r="A22" t="s">
        <v>422</v>
      </c>
      <c r="B22" s="3">
        <v>0</v>
      </c>
      <c r="C22" s="3">
        <v>21</v>
      </c>
      <c r="D22" s="3">
        <v>0</v>
      </c>
      <c r="E22" s="3">
        <v>10</v>
      </c>
      <c r="F22" s="3">
        <v>0</v>
      </c>
      <c r="G22" s="3">
        <v>0</v>
      </c>
      <c r="H22" s="3">
        <v>0</v>
      </c>
      <c r="I22" s="3">
        <v>0</v>
      </c>
      <c r="J22" s="3">
        <v>0</v>
      </c>
      <c r="K22" s="3">
        <v>0</v>
      </c>
      <c r="L22" s="3">
        <v>0</v>
      </c>
      <c r="M22" s="3">
        <v>3</v>
      </c>
      <c r="N22" s="3">
        <v>0</v>
      </c>
      <c r="O22" s="3">
        <v>0</v>
      </c>
      <c r="P22" s="3">
        <v>0</v>
      </c>
      <c r="Q22" s="3">
        <v>0</v>
      </c>
      <c r="R22" s="3">
        <v>0</v>
      </c>
      <c r="S22" s="3">
        <v>1</v>
      </c>
      <c r="T22" s="6">
        <f t="shared" si="0"/>
        <v>35</v>
      </c>
    </row>
    <row r="23" spans="1:20" ht="12.75">
      <c r="A23" t="s">
        <v>423</v>
      </c>
      <c r="B23" s="3">
        <v>19</v>
      </c>
      <c r="C23" s="3">
        <v>0</v>
      </c>
      <c r="D23" s="3">
        <v>5</v>
      </c>
      <c r="E23" s="3">
        <v>0</v>
      </c>
      <c r="F23" s="3">
        <v>0</v>
      </c>
      <c r="G23" s="3">
        <v>0</v>
      </c>
      <c r="H23" s="3">
        <v>0</v>
      </c>
      <c r="I23" s="3">
        <v>0</v>
      </c>
      <c r="J23" s="3">
        <v>0</v>
      </c>
      <c r="K23" s="3">
        <v>0</v>
      </c>
      <c r="L23" s="3">
        <v>0</v>
      </c>
      <c r="M23" s="3">
        <v>0</v>
      </c>
      <c r="N23" s="3">
        <v>0</v>
      </c>
      <c r="O23" s="3">
        <v>0</v>
      </c>
      <c r="P23" s="3">
        <v>0</v>
      </c>
      <c r="Q23" s="3">
        <v>0</v>
      </c>
      <c r="R23" s="3">
        <v>2</v>
      </c>
      <c r="S23" s="3">
        <v>0</v>
      </c>
      <c r="T23" s="6">
        <f t="shared" si="0"/>
        <v>26</v>
      </c>
    </row>
    <row r="24" spans="1:20" ht="12.75">
      <c r="A24" t="s">
        <v>424</v>
      </c>
      <c r="B24" s="3">
        <v>15</v>
      </c>
      <c r="C24" s="3">
        <v>26</v>
      </c>
      <c r="D24" s="3">
        <v>0</v>
      </c>
      <c r="E24" s="3">
        <v>0</v>
      </c>
      <c r="F24" s="3">
        <v>0</v>
      </c>
      <c r="G24" s="3">
        <v>0</v>
      </c>
      <c r="H24" s="3">
        <v>0</v>
      </c>
      <c r="I24" s="3">
        <v>19</v>
      </c>
      <c r="J24" s="3">
        <v>0</v>
      </c>
      <c r="K24" s="3">
        <v>0</v>
      </c>
      <c r="L24" s="3">
        <v>0</v>
      </c>
      <c r="M24" s="3">
        <v>5</v>
      </c>
      <c r="N24" s="3">
        <v>0</v>
      </c>
      <c r="O24" s="3">
        <v>0</v>
      </c>
      <c r="P24" s="3">
        <v>0</v>
      </c>
      <c r="Q24" s="3">
        <v>0</v>
      </c>
      <c r="R24" s="3">
        <v>1</v>
      </c>
      <c r="S24" s="3">
        <v>1</v>
      </c>
      <c r="T24" s="6">
        <f t="shared" si="0"/>
        <v>67</v>
      </c>
    </row>
    <row r="25" spans="1:20" ht="12.75">
      <c r="A25" t="s">
        <v>425</v>
      </c>
      <c r="B25" s="3">
        <v>34</v>
      </c>
      <c r="C25" s="3">
        <v>0</v>
      </c>
      <c r="D25" s="3">
        <v>0</v>
      </c>
      <c r="E25" s="3">
        <v>0</v>
      </c>
      <c r="F25" s="3">
        <v>0</v>
      </c>
      <c r="G25" s="3">
        <v>0</v>
      </c>
      <c r="H25" s="3">
        <v>0</v>
      </c>
      <c r="I25" s="3">
        <v>0</v>
      </c>
      <c r="J25" s="3">
        <v>0</v>
      </c>
      <c r="K25" s="3">
        <v>0</v>
      </c>
      <c r="L25" s="3">
        <v>0</v>
      </c>
      <c r="M25" s="3">
        <v>0</v>
      </c>
      <c r="N25" s="3">
        <v>0</v>
      </c>
      <c r="O25" s="3">
        <v>0</v>
      </c>
      <c r="P25" s="3">
        <v>0</v>
      </c>
      <c r="Q25" s="3">
        <v>0</v>
      </c>
      <c r="R25" s="3">
        <v>1</v>
      </c>
      <c r="S25" s="3">
        <v>0</v>
      </c>
      <c r="T25" s="6">
        <f t="shared" si="0"/>
        <v>35</v>
      </c>
    </row>
    <row r="26" spans="1:20" ht="12.75">
      <c r="A26" t="s">
        <v>426</v>
      </c>
      <c r="B26" s="3">
        <v>85</v>
      </c>
      <c r="C26" s="3">
        <v>0</v>
      </c>
      <c r="D26" s="3">
        <v>0</v>
      </c>
      <c r="E26" s="3">
        <v>0</v>
      </c>
      <c r="F26" s="3">
        <v>0</v>
      </c>
      <c r="G26" s="3">
        <v>0</v>
      </c>
      <c r="H26" s="3">
        <v>0</v>
      </c>
      <c r="I26" s="3">
        <v>0</v>
      </c>
      <c r="J26" s="3">
        <v>0</v>
      </c>
      <c r="K26" s="3">
        <v>0</v>
      </c>
      <c r="L26" s="3">
        <v>0</v>
      </c>
      <c r="M26" s="3">
        <v>0</v>
      </c>
      <c r="N26" s="3">
        <v>0</v>
      </c>
      <c r="O26" s="3">
        <v>0</v>
      </c>
      <c r="P26" s="3">
        <v>0</v>
      </c>
      <c r="Q26" s="3">
        <v>0</v>
      </c>
      <c r="R26" s="3">
        <v>2</v>
      </c>
      <c r="S26" s="3">
        <v>0</v>
      </c>
      <c r="T26" s="6">
        <f t="shared" si="0"/>
        <v>87</v>
      </c>
    </row>
    <row r="27" spans="1:20" ht="12.75">
      <c r="A27" s="2" t="s">
        <v>406</v>
      </c>
      <c r="B27" s="6">
        <f aca="true" t="shared" si="1" ref="B27:T27">SUM(B7:B26)</f>
        <v>910</v>
      </c>
      <c r="C27" s="6">
        <f t="shared" si="1"/>
        <v>1176</v>
      </c>
      <c r="D27" s="6">
        <f t="shared" si="1"/>
        <v>441</v>
      </c>
      <c r="E27" s="6">
        <f t="shared" si="1"/>
        <v>274</v>
      </c>
      <c r="F27" s="6">
        <f t="shared" si="1"/>
        <v>0</v>
      </c>
      <c r="G27" s="6">
        <f t="shared" si="1"/>
        <v>0</v>
      </c>
      <c r="H27" s="6">
        <f t="shared" si="1"/>
        <v>109</v>
      </c>
      <c r="I27" s="6">
        <f t="shared" si="1"/>
        <v>176</v>
      </c>
      <c r="J27" s="6">
        <f t="shared" si="1"/>
        <v>0</v>
      </c>
      <c r="K27" s="6">
        <f t="shared" si="1"/>
        <v>0</v>
      </c>
      <c r="L27" s="6">
        <f t="shared" si="1"/>
        <v>39</v>
      </c>
      <c r="M27" s="6">
        <f t="shared" si="1"/>
        <v>84</v>
      </c>
      <c r="N27" s="6">
        <f t="shared" si="1"/>
        <v>0</v>
      </c>
      <c r="O27" s="6">
        <f t="shared" si="1"/>
        <v>0</v>
      </c>
      <c r="P27" s="6">
        <f t="shared" si="1"/>
        <v>4</v>
      </c>
      <c r="Q27" s="6">
        <f t="shared" si="1"/>
        <v>0</v>
      </c>
      <c r="R27" s="6">
        <f t="shared" si="1"/>
        <v>45</v>
      </c>
      <c r="S27" s="6">
        <f t="shared" si="1"/>
        <v>72</v>
      </c>
      <c r="T27" s="6">
        <f t="shared" si="1"/>
        <v>3330</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ht="18">
      <c r="A1" s="1" t="s">
        <v>515</v>
      </c>
    </row>
    <row r="5" spans="1:11" ht="12.75">
      <c r="A5" s="2" t="s">
        <v>401</v>
      </c>
      <c r="B5" s="2" t="s">
        <v>516</v>
      </c>
      <c r="C5" s="2" t="s">
        <v>517</v>
      </c>
      <c r="D5" s="2" t="s">
        <v>518</v>
      </c>
      <c r="E5" s="2" t="s">
        <v>519</v>
      </c>
      <c r="F5" s="2" t="s">
        <v>520</v>
      </c>
      <c r="G5" s="2" t="s">
        <v>521</v>
      </c>
      <c r="H5" s="2" t="s">
        <v>522</v>
      </c>
      <c r="I5" s="2" t="s">
        <v>523</v>
      </c>
      <c r="J5" s="2" t="s">
        <v>524</v>
      </c>
      <c r="K5" s="2" t="s">
        <v>406</v>
      </c>
    </row>
    <row r="6" spans="2:11" ht="12.75">
      <c r="B6" t="s">
        <v>525</v>
      </c>
      <c r="C6" t="s">
        <v>526</v>
      </c>
      <c r="D6" t="s">
        <v>526</v>
      </c>
      <c r="E6" t="s">
        <v>526</v>
      </c>
      <c r="F6" t="s">
        <v>526</v>
      </c>
      <c r="G6" t="s">
        <v>526</v>
      </c>
      <c r="H6" t="s">
        <v>526</v>
      </c>
      <c r="I6" t="s">
        <v>526</v>
      </c>
      <c r="J6" t="s">
        <v>526</v>
      </c>
      <c r="K6" t="s">
        <v>526</v>
      </c>
    </row>
    <row r="7" spans="1:11" ht="12.75">
      <c r="A7" t="s">
        <v>409</v>
      </c>
      <c r="B7" s="7">
        <v>10</v>
      </c>
      <c r="C7" s="3">
        <v>33900</v>
      </c>
      <c r="D7" s="3">
        <v>0</v>
      </c>
      <c r="E7" s="3">
        <v>0</v>
      </c>
      <c r="F7" s="3">
        <v>0</v>
      </c>
      <c r="G7" s="3">
        <v>0</v>
      </c>
      <c r="H7" s="3">
        <v>2912</v>
      </c>
      <c r="I7" s="3">
        <v>0</v>
      </c>
      <c r="J7" s="3">
        <v>0</v>
      </c>
      <c r="K7" s="6">
        <f>(C7+D7+E7+F7+G7+H7+I7)-(J7)</f>
        <v>36812</v>
      </c>
    </row>
    <row r="8" spans="1:11" ht="12.75">
      <c r="A8" t="s">
        <v>410</v>
      </c>
      <c r="B8" s="7">
        <v>12</v>
      </c>
      <c r="C8" s="3">
        <v>39979</v>
      </c>
      <c r="D8" s="3">
        <v>0</v>
      </c>
      <c r="E8" s="3">
        <v>0</v>
      </c>
      <c r="F8" s="3">
        <v>0</v>
      </c>
      <c r="G8" s="3">
        <v>0</v>
      </c>
      <c r="H8" s="3">
        <v>3332</v>
      </c>
      <c r="I8" s="3">
        <v>0</v>
      </c>
      <c r="J8" s="3">
        <v>0</v>
      </c>
      <c r="K8" s="6">
        <f aca="true" t="shared" si="0" ref="K8:K26">(I8+H8+G8+F8+E8+D8+C8)-(J8)</f>
        <v>43311</v>
      </c>
    </row>
    <row r="9" spans="1:11" ht="12.75">
      <c r="A9" t="s">
        <v>462</v>
      </c>
      <c r="B9" s="7">
        <v>3</v>
      </c>
      <c r="C9" s="3">
        <v>9995</v>
      </c>
      <c r="D9" s="3">
        <v>0</v>
      </c>
      <c r="E9" s="3">
        <v>0</v>
      </c>
      <c r="F9" s="3">
        <v>0</v>
      </c>
      <c r="G9" s="3">
        <v>0</v>
      </c>
      <c r="H9" s="3">
        <v>821</v>
      </c>
      <c r="I9" s="3">
        <v>0</v>
      </c>
      <c r="J9" s="3">
        <v>0</v>
      </c>
      <c r="K9" s="6">
        <f t="shared" si="0"/>
        <v>10816</v>
      </c>
    </row>
    <row r="10" spans="1:11" ht="12.75">
      <c r="A10" t="s">
        <v>411</v>
      </c>
      <c r="B10" s="7">
        <v>26</v>
      </c>
      <c r="C10" s="3">
        <v>67477</v>
      </c>
      <c r="D10" s="3">
        <v>0</v>
      </c>
      <c r="E10" s="3">
        <v>81</v>
      </c>
      <c r="F10" s="3">
        <v>0</v>
      </c>
      <c r="G10" s="3">
        <v>0</v>
      </c>
      <c r="H10" s="3">
        <v>5631</v>
      </c>
      <c r="I10" s="3">
        <v>0</v>
      </c>
      <c r="J10" s="3">
        <v>0</v>
      </c>
      <c r="K10" s="6">
        <f t="shared" si="0"/>
        <v>73189</v>
      </c>
    </row>
    <row r="11" spans="1:11" ht="12.75">
      <c r="A11" t="s">
        <v>412</v>
      </c>
      <c r="B11" s="7">
        <v>45</v>
      </c>
      <c r="C11" s="3">
        <v>111858</v>
      </c>
      <c r="D11" s="3">
        <v>0</v>
      </c>
      <c r="E11" s="3">
        <v>957</v>
      </c>
      <c r="F11" s="3">
        <v>0</v>
      </c>
      <c r="G11" s="3">
        <v>0</v>
      </c>
      <c r="H11" s="3">
        <v>9248</v>
      </c>
      <c r="I11" s="3">
        <v>0</v>
      </c>
      <c r="J11" s="3">
        <v>0</v>
      </c>
      <c r="K11" s="6">
        <f t="shared" si="0"/>
        <v>122063</v>
      </c>
    </row>
    <row r="12" spans="1:11" ht="12.75">
      <c r="A12" t="s">
        <v>413</v>
      </c>
      <c r="B12" s="7">
        <v>60</v>
      </c>
      <c r="C12" s="3">
        <v>132872</v>
      </c>
      <c r="D12" s="3">
        <v>0</v>
      </c>
      <c r="E12" s="3">
        <v>1018</v>
      </c>
      <c r="F12" s="3">
        <v>0</v>
      </c>
      <c r="G12" s="3">
        <v>0</v>
      </c>
      <c r="H12" s="3">
        <v>11158</v>
      </c>
      <c r="I12" s="3">
        <v>0</v>
      </c>
      <c r="J12" s="3">
        <v>0</v>
      </c>
      <c r="K12" s="6">
        <f t="shared" si="0"/>
        <v>145048</v>
      </c>
    </row>
    <row r="13" spans="1:11" ht="12.75">
      <c r="A13" t="s">
        <v>414</v>
      </c>
      <c r="B13" s="7">
        <v>48</v>
      </c>
      <c r="C13" s="3">
        <v>101808</v>
      </c>
      <c r="D13" s="3">
        <v>0</v>
      </c>
      <c r="E13" s="3">
        <v>154</v>
      </c>
      <c r="F13" s="3">
        <v>0</v>
      </c>
      <c r="G13" s="3">
        <v>0</v>
      </c>
      <c r="H13" s="3">
        <v>8497</v>
      </c>
      <c r="I13" s="3">
        <v>0</v>
      </c>
      <c r="J13" s="3">
        <v>0</v>
      </c>
      <c r="K13" s="6">
        <f t="shared" si="0"/>
        <v>110459</v>
      </c>
    </row>
    <row r="14" spans="1:11" ht="12.75">
      <c r="A14" t="s">
        <v>415</v>
      </c>
      <c r="B14" s="7">
        <v>92.35</v>
      </c>
      <c r="C14" s="3">
        <v>177963</v>
      </c>
      <c r="D14" s="3">
        <v>0</v>
      </c>
      <c r="E14" s="3">
        <v>1034</v>
      </c>
      <c r="F14" s="3">
        <v>0</v>
      </c>
      <c r="G14" s="3">
        <v>0</v>
      </c>
      <c r="H14" s="3">
        <v>14856</v>
      </c>
      <c r="I14" s="3">
        <v>0</v>
      </c>
      <c r="J14" s="3">
        <v>0</v>
      </c>
      <c r="K14" s="6">
        <f t="shared" si="0"/>
        <v>193853</v>
      </c>
    </row>
    <row r="15" spans="1:11" ht="12.75">
      <c r="A15" t="s">
        <v>416</v>
      </c>
      <c r="B15" s="7">
        <v>18</v>
      </c>
      <c r="C15" s="3">
        <v>33203</v>
      </c>
      <c r="D15" s="3">
        <v>0</v>
      </c>
      <c r="E15" s="3">
        <v>0</v>
      </c>
      <c r="F15" s="3">
        <v>0</v>
      </c>
      <c r="G15" s="3">
        <v>0</v>
      </c>
      <c r="H15" s="3">
        <v>2767</v>
      </c>
      <c r="I15" s="3">
        <v>0</v>
      </c>
      <c r="J15" s="3">
        <v>0</v>
      </c>
      <c r="K15" s="6">
        <f t="shared" si="0"/>
        <v>35970</v>
      </c>
    </row>
    <row r="16" spans="1:11" ht="12.75">
      <c r="A16" t="s">
        <v>452</v>
      </c>
      <c r="B16" s="7">
        <v>8</v>
      </c>
      <c r="C16" s="3">
        <v>15738</v>
      </c>
      <c r="D16" s="3">
        <v>0</v>
      </c>
      <c r="E16" s="3">
        <v>276</v>
      </c>
      <c r="F16" s="3">
        <v>0</v>
      </c>
      <c r="G16" s="3">
        <v>0</v>
      </c>
      <c r="H16" s="3">
        <v>1294</v>
      </c>
      <c r="I16" s="3">
        <v>0</v>
      </c>
      <c r="J16" s="3">
        <v>0</v>
      </c>
      <c r="K16" s="6">
        <f t="shared" si="0"/>
        <v>17308</v>
      </c>
    </row>
    <row r="17" spans="1:11" ht="12.75">
      <c r="A17" t="s">
        <v>417</v>
      </c>
      <c r="B17" s="7">
        <v>144</v>
      </c>
      <c r="C17" s="3">
        <v>275998</v>
      </c>
      <c r="D17" s="3">
        <v>0</v>
      </c>
      <c r="E17" s="3">
        <v>2771</v>
      </c>
      <c r="F17" s="3">
        <v>0</v>
      </c>
      <c r="G17" s="3">
        <v>0</v>
      </c>
      <c r="H17" s="3">
        <v>23231</v>
      </c>
      <c r="I17" s="3">
        <v>0</v>
      </c>
      <c r="J17" s="3">
        <v>0</v>
      </c>
      <c r="K17" s="6">
        <f t="shared" si="0"/>
        <v>302000</v>
      </c>
    </row>
    <row r="18" spans="1:11" ht="12.75">
      <c r="A18" t="s">
        <v>418</v>
      </c>
      <c r="B18" s="7">
        <v>12</v>
      </c>
      <c r="C18" s="3">
        <v>21410</v>
      </c>
      <c r="D18" s="3">
        <v>0</v>
      </c>
      <c r="E18" s="3">
        <v>0</v>
      </c>
      <c r="F18" s="3">
        <v>0</v>
      </c>
      <c r="G18" s="3">
        <v>0</v>
      </c>
      <c r="H18" s="3">
        <v>1784</v>
      </c>
      <c r="I18" s="3">
        <v>0</v>
      </c>
      <c r="J18" s="3">
        <v>0</v>
      </c>
      <c r="K18" s="6">
        <f t="shared" si="0"/>
        <v>23194</v>
      </c>
    </row>
    <row r="19" spans="1:11" ht="12.75">
      <c r="A19" t="s">
        <v>419</v>
      </c>
      <c r="B19" s="7">
        <v>166</v>
      </c>
      <c r="C19" s="3">
        <v>288137</v>
      </c>
      <c r="D19" s="3">
        <v>0</v>
      </c>
      <c r="E19" s="3">
        <v>0</v>
      </c>
      <c r="F19" s="3">
        <v>0</v>
      </c>
      <c r="G19" s="3">
        <v>0</v>
      </c>
      <c r="H19" s="3">
        <v>24012</v>
      </c>
      <c r="I19" s="3">
        <v>0</v>
      </c>
      <c r="J19" s="3">
        <v>0</v>
      </c>
      <c r="K19" s="6">
        <f t="shared" si="0"/>
        <v>312149</v>
      </c>
    </row>
    <row r="20" spans="1:11" ht="12.75">
      <c r="A20" t="s">
        <v>420</v>
      </c>
      <c r="B20" s="7">
        <v>24</v>
      </c>
      <c r="C20" s="3">
        <v>41577</v>
      </c>
      <c r="D20" s="3">
        <v>0</v>
      </c>
      <c r="E20" s="3">
        <v>190</v>
      </c>
      <c r="F20" s="3">
        <v>0</v>
      </c>
      <c r="G20" s="3">
        <v>0</v>
      </c>
      <c r="H20" s="3">
        <v>3481</v>
      </c>
      <c r="I20" s="3">
        <v>0</v>
      </c>
      <c r="J20" s="3">
        <v>0</v>
      </c>
      <c r="K20" s="6">
        <f t="shared" si="0"/>
        <v>45248</v>
      </c>
    </row>
    <row r="21" spans="1:11" ht="12.75">
      <c r="A21" t="s">
        <v>421</v>
      </c>
      <c r="B21" s="7">
        <v>24</v>
      </c>
      <c r="C21" s="3">
        <v>40038</v>
      </c>
      <c r="D21" s="3">
        <v>0</v>
      </c>
      <c r="E21" s="3">
        <v>0</v>
      </c>
      <c r="F21" s="3">
        <v>0</v>
      </c>
      <c r="G21" s="3">
        <v>0</v>
      </c>
      <c r="H21" s="3">
        <v>3337</v>
      </c>
      <c r="I21" s="3">
        <v>0</v>
      </c>
      <c r="J21" s="3">
        <v>0</v>
      </c>
      <c r="K21" s="6">
        <f t="shared" si="0"/>
        <v>43375</v>
      </c>
    </row>
    <row r="22" spans="1:11" ht="12.75">
      <c r="A22" t="s">
        <v>422</v>
      </c>
      <c r="B22" s="7">
        <v>12</v>
      </c>
      <c r="C22" s="3">
        <v>19670</v>
      </c>
      <c r="D22" s="3">
        <v>0</v>
      </c>
      <c r="E22" s="3">
        <v>0</v>
      </c>
      <c r="F22" s="3">
        <v>0</v>
      </c>
      <c r="G22" s="3">
        <v>0</v>
      </c>
      <c r="H22" s="3">
        <v>1639</v>
      </c>
      <c r="I22" s="3">
        <v>0</v>
      </c>
      <c r="J22" s="3">
        <v>0</v>
      </c>
      <c r="K22" s="6">
        <f t="shared" si="0"/>
        <v>21309</v>
      </c>
    </row>
    <row r="23" spans="1:11" ht="12.75">
      <c r="A23" t="s">
        <v>423</v>
      </c>
      <c r="B23" s="7">
        <v>12</v>
      </c>
      <c r="C23" s="3">
        <v>19343</v>
      </c>
      <c r="D23" s="3">
        <v>0</v>
      </c>
      <c r="E23" s="3">
        <v>0</v>
      </c>
      <c r="F23" s="3">
        <v>0</v>
      </c>
      <c r="G23" s="3">
        <v>0</v>
      </c>
      <c r="H23" s="3">
        <v>1612</v>
      </c>
      <c r="I23" s="3">
        <v>0</v>
      </c>
      <c r="J23" s="3">
        <v>0</v>
      </c>
      <c r="K23" s="6">
        <f t="shared" si="0"/>
        <v>20955</v>
      </c>
    </row>
    <row r="24" spans="1:11" ht="12.75">
      <c r="A24" t="s">
        <v>424</v>
      </c>
      <c r="B24" s="7">
        <v>24</v>
      </c>
      <c r="C24" s="3">
        <v>38687</v>
      </c>
      <c r="D24" s="3">
        <v>0</v>
      </c>
      <c r="E24" s="3">
        <v>0</v>
      </c>
      <c r="F24" s="3">
        <v>0</v>
      </c>
      <c r="G24" s="3">
        <v>0</v>
      </c>
      <c r="H24" s="3">
        <v>3224</v>
      </c>
      <c r="I24" s="3">
        <v>0</v>
      </c>
      <c r="J24" s="3">
        <v>122</v>
      </c>
      <c r="K24" s="6">
        <f t="shared" si="0"/>
        <v>41789</v>
      </c>
    </row>
    <row r="25" spans="1:11" ht="12.75">
      <c r="A25" t="s">
        <v>425</v>
      </c>
      <c r="B25" s="7">
        <v>12</v>
      </c>
      <c r="C25" s="3">
        <v>19064</v>
      </c>
      <c r="D25" s="3">
        <v>0</v>
      </c>
      <c r="E25" s="3">
        <v>0</v>
      </c>
      <c r="F25" s="3">
        <v>0</v>
      </c>
      <c r="G25" s="3">
        <v>0</v>
      </c>
      <c r="H25" s="3">
        <v>1589</v>
      </c>
      <c r="I25" s="3">
        <v>0</v>
      </c>
      <c r="J25" s="3">
        <v>0</v>
      </c>
      <c r="K25" s="6">
        <f t="shared" si="0"/>
        <v>20653</v>
      </c>
    </row>
    <row r="26" spans="1:11" ht="12.75">
      <c r="A26" t="s">
        <v>426</v>
      </c>
      <c r="B26" s="7">
        <v>12</v>
      </c>
      <c r="C26" s="3">
        <v>18334</v>
      </c>
      <c r="D26" s="3">
        <v>0</v>
      </c>
      <c r="E26" s="3">
        <v>0</v>
      </c>
      <c r="F26" s="3">
        <v>0</v>
      </c>
      <c r="G26" s="3">
        <v>0</v>
      </c>
      <c r="H26" s="3">
        <v>1528</v>
      </c>
      <c r="I26" s="3">
        <v>0</v>
      </c>
      <c r="J26" s="3">
        <v>0</v>
      </c>
      <c r="K26" s="6">
        <f t="shared" si="0"/>
        <v>19862</v>
      </c>
    </row>
    <row r="27" spans="1:11" ht="12.75">
      <c r="A27" s="2" t="s">
        <v>406</v>
      </c>
      <c r="B27" s="8">
        <f aca="true" t="shared" si="1" ref="B27:K27">SUM(B7:B26)</f>
        <v>764.35</v>
      </c>
      <c r="C27" s="6">
        <f t="shared" si="1"/>
        <v>1507051</v>
      </c>
      <c r="D27" s="6">
        <f t="shared" si="1"/>
        <v>0</v>
      </c>
      <c r="E27" s="6">
        <f t="shared" si="1"/>
        <v>6481</v>
      </c>
      <c r="F27" s="6">
        <f t="shared" si="1"/>
        <v>0</v>
      </c>
      <c r="G27" s="6">
        <f t="shared" si="1"/>
        <v>0</v>
      </c>
      <c r="H27" s="6">
        <f t="shared" si="1"/>
        <v>125953</v>
      </c>
      <c r="I27" s="6">
        <f t="shared" si="1"/>
        <v>0</v>
      </c>
      <c r="J27" s="6">
        <f t="shared" si="1"/>
        <v>122</v>
      </c>
      <c r="K27" s="6">
        <f t="shared" si="1"/>
        <v>1639363</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O74"/>
  <sheetViews>
    <sheetView zoomScalePageLayoutView="0" workbookViewId="0" topLeftCell="A1">
      <selection activeCell="A1" sqref="A1"/>
    </sheetView>
  </sheetViews>
  <sheetFormatPr defaultColWidth="9.140625" defaultRowHeight="12.75"/>
  <sheetData>
    <row r="1" ht="18">
      <c r="A1" s="1" t="s">
        <v>527</v>
      </c>
    </row>
    <row r="5" ht="12.75">
      <c r="A5" s="2" t="s">
        <v>528</v>
      </c>
    </row>
    <row r="6" spans="1:9" ht="12.75">
      <c r="A6" s="2" t="s">
        <v>401</v>
      </c>
      <c r="B6" s="2" t="s">
        <v>529</v>
      </c>
      <c r="C6" s="2" t="s">
        <v>530</v>
      </c>
      <c r="D6" s="2" t="s">
        <v>531</v>
      </c>
      <c r="E6" s="2" t="s">
        <v>532</v>
      </c>
      <c r="F6" s="2" t="s">
        <v>533</v>
      </c>
      <c r="G6" s="2" t="s">
        <v>534</v>
      </c>
      <c r="H6" s="2" t="s">
        <v>535</v>
      </c>
      <c r="I6" s="2" t="s">
        <v>536</v>
      </c>
    </row>
    <row r="7" spans="1:9" ht="12.75">
      <c r="A7" s="2" t="s">
        <v>409</v>
      </c>
      <c r="B7">
        <v>395</v>
      </c>
      <c r="C7">
        <v>0</v>
      </c>
      <c r="D7">
        <v>0</v>
      </c>
      <c r="E7">
        <v>22604</v>
      </c>
      <c r="F7">
        <v>0</v>
      </c>
      <c r="G7">
        <v>0</v>
      </c>
      <c r="H7">
        <v>0</v>
      </c>
      <c r="I7">
        <v>0</v>
      </c>
    </row>
    <row r="8" spans="1:9" ht="12.75">
      <c r="A8" s="2" t="s">
        <v>410</v>
      </c>
      <c r="B8">
        <v>520</v>
      </c>
      <c r="C8">
        <v>0</v>
      </c>
      <c r="D8">
        <v>0</v>
      </c>
      <c r="E8">
        <v>24880</v>
      </c>
      <c r="F8">
        <v>0</v>
      </c>
      <c r="G8">
        <v>0</v>
      </c>
      <c r="H8">
        <v>0</v>
      </c>
      <c r="I8">
        <v>0</v>
      </c>
    </row>
    <row r="9" spans="1:9" ht="12.75">
      <c r="A9" s="2" t="s">
        <v>462</v>
      </c>
      <c r="B9">
        <v>79</v>
      </c>
      <c r="C9">
        <v>0</v>
      </c>
      <c r="D9">
        <v>0</v>
      </c>
      <c r="E9">
        <v>2880</v>
      </c>
      <c r="F9">
        <v>0</v>
      </c>
      <c r="G9">
        <v>0</v>
      </c>
      <c r="H9">
        <v>0</v>
      </c>
      <c r="I9">
        <v>0</v>
      </c>
    </row>
    <row r="10" spans="1:9" ht="12.75">
      <c r="A10" s="2" t="s">
        <v>411</v>
      </c>
      <c r="B10">
        <v>359</v>
      </c>
      <c r="C10">
        <v>185</v>
      </c>
      <c r="D10">
        <v>0</v>
      </c>
      <c r="E10">
        <v>27708</v>
      </c>
      <c r="F10">
        <v>0</v>
      </c>
      <c r="G10">
        <v>1331</v>
      </c>
      <c r="H10">
        <v>226</v>
      </c>
      <c r="I10">
        <v>0</v>
      </c>
    </row>
    <row r="11" spans="1:9" ht="12.75">
      <c r="A11" s="2" t="s">
        <v>412</v>
      </c>
      <c r="B11">
        <v>552</v>
      </c>
      <c r="C11">
        <v>833</v>
      </c>
      <c r="D11">
        <v>0</v>
      </c>
      <c r="E11">
        <v>21590</v>
      </c>
      <c r="F11">
        <v>0</v>
      </c>
      <c r="G11">
        <v>2276</v>
      </c>
      <c r="H11">
        <v>194</v>
      </c>
      <c r="I11">
        <v>0</v>
      </c>
    </row>
    <row r="12" spans="1:9" ht="12.75">
      <c r="A12" s="2" t="s">
        <v>413</v>
      </c>
      <c r="B12">
        <v>681</v>
      </c>
      <c r="C12">
        <v>0</v>
      </c>
      <c r="D12">
        <v>0</v>
      </c>
      <c r="E12">
        <v>7100</v>
      </c>
      <c r="F12">
        <v>0</v>
      </c>
      <c r="G12">
        <v>3024</v>
      </c>
      <c r="H12">
        <v>0</v>
      </c>
      <c r="I12">
        <v>0</v>
      </c>
    </row>
    <row r="13" spans="1:9" ht="12.75">
      <c r="A13" s="2" t="s">
        <v>414</v>
      </c>
      <c r="B13">
        <v>523</v>
      </c>
      <c r="C13">
        <v>1097</v>
      </c>
      <c r="D13">
        <v>0</v>
      </c>
      <c r="E13">
        <v>13877</v>
      </c>
      <c r="F13">
        <v>0</v>
      </c>
      <c r="G13">
        <v>2459</v>
      </c>
      <c r="H13">
        <v>0</v>
      </c>
      <c r="I13">
        <v>0</v>
      </c>
    </row>
    <row r="14" spans="1:9" ht="12.75">
      <c r="A14" s="2" t="s">
        <v>415</v>
      </c>
      <c r="B14">
        <v>893</v>
      </c>
      <c r="C14">
        <v>3179</v>
      </c>
      <c r="D14">
        <v>0</v>
      </c>
      <c r="E14">
        <v>0</v>
      </c>
      <c r="F14">
        <v>0</v>
      </c>
      <c r="G14">
        <v>4685</v>
      </c>
      <c r="H14">
        <v>2388</v>
      </c>
      <c r="I14">
        <v>23627</v>
      </c>
    </row>
    <row r="15" spans="1:9" ht="12.75">
      <c r="A15" s="2" t="s">
        <v>416</v>
      </c>
      <c r="B15">
        <v>170</v>
      </c>
      <c r="C15">
        <v>0</v>
      </c>
      <c r="D15">
        <v>0</v>
      </c>
      <c r="E15">
        <v>0</v>
      </c>
      <c r="F15">
        <v>0</v>
      </c>
      <c r="G15">
        <v>922</v>
      </c>
      <c r="H15">
        <v>0</v>
      </c>
      <c r="I15">
        <v>0</v>
      </c>
    </row>
    <row r="16" spans="1:9" ht="12.75">
      <c r="A16" s="2" t="s">
        <v>452</v>
      </c>
      <c r="B16">
        <v>61</v>
      </c>
      <c r="C16">
        <v>0</v>
      </c>
      <c r="D16">
        <v>0</v>
      </c>
      <c r="E16">
        <v>0</v>
      </c>
      <c r="F16">
        <v>0</v>
      </c>
      <c r="G16">
        <v>366</v>
      </c>
      <c r="H16">
        <v>0</v>
      </c>
      <c r="I16">
        <v>0</v>
      </c>
    </row>
    <row r="17" spans="1:9" ht="12.75">
      <c r="A17" s="2" t="s">
        <v>417</v>
      </c>
      <c r="B17">
        <v>1411</v>
      </c>
      <c r="C17">
        <v>4411</v>
      </c>
      <c r="D17">
        <v>0</v>
      </c>
      <c r="E17">
        <v>0</v>
      </c>
      <c r="F17">
        <v>0</v>
      </c>
      <c r="G17">
        <v>6521</v>
      </c>
      <c r="H17">
        <v>0</v>
      </c>
      <c r="I17">
        <v>0</v>
      </c>
    </row>
    <row r="18" spans="1:9" ht="12.75">
      <c r="A18" s="2" t="s">
        <v>418</v>
      </c>
      <c r="B18">
        <v>110</v>
      </c>
      <c r="C18">
        <v>1075</v>
      </c>
      <c r="D18">
        <v>0</v>
      </c>
      <c r="E18">
        <v>0</v>
      </c>
      <c r="F18">
        <v>0</v>
      </c>
      <c r="G18">
        <v>532</v>
      </c>
      <c r="H18">
        <v>0</v>
      </c>
      <c r="I18">
        <v>0</v>
      </c>
    </row>
    <row r="19" spans="1:9" ht="12.75">
      <c r="A19" s="2" t="s">
        <v>419</v>
      </c>
      <c r="B19">
        <v>1479</v>
      </c>
      <c r="C19">
        <v>1086</v>
      </c>
      <c r="D19">
        <v>0</v>
      </c>
      <c r="E19">
        <v>0</v>
      </c>
      <c r="F19">
        <v>0</v>
      </c>
      <c r="G19">
        <v>7550</v>
      </c>
      <c r="H19">
        <v>0</v>
      </c>
      <c r="I19">
        <v>0</v>
      </c>
    </row>
    <row r="20" spans="1:9" ht="12.75">
      <c r="A20" s="2" t="s">
        <v>420</v>
      </c>
      <c r="B20">
        <v>213</v>
      </c>
      <c r="C20">
        <v>0</v>
      </c>
      <c r="D20">
        <v>0</v>
      </c>
      <c r="E20">
        <v>0</v>
      </c>
      <c r="F20">
        <v>0</v>
      </c>
      <c r="G20">
        <v>943</v>
      </c>
      <c r="H20">
        <v>0</v>
      </c>
      <c r="I20">
        <v>0</v>
      </c>
    </row>
    <row r="21" spans="1:9" ht="12.75">
      <c r="A21" s="2" t="s">
        <v>421</v>
      </c>
      <c r="B21">
        <v>206</v>
      </c>
      <c r="C21">
        <v>0</v>
      </c>
      <c r="D21">
        <v>0</v>
      </c>
      <c r="E21">
        <v>0</v>
      </c>
      <c r="F21">
        <v>0</v>
      </c>
      <c r="G21">
        <v>940</v>
      </c>
      <c r="H21">
        <v>0</v>
      </c>
      <c r="I21">
        <v>0</v>
      </c>
    </row>
    <row r="22" spans="1:9" ht="12.75">
      <c r="A22" s="2" t="s">
        <v>422</v>
      </c>
      <c r="B22">
        <v>101</v>
      </c>
      <c r="C22">
        <v>0</v>
      </c>
      <c r="D22">
        <v>0</v>
      </c>
      <c r="E22">
        <v>0</v>
      </c>
      <c r="F22">
        <v>0</v>
      </c>
      <c r="G22">
        <v>457</v>
      </c>
      <c r="H22">
        <v>0</v>
      </c>
      <c r="I22">
        <v>0</v>
      </c>
    </row>
    <row r="23" spans="1:9" ht="12.75">
      <c r="A23" s="2" t="s">
        <v>423</v>
      </c>
      <c r="B23">
        <v>99</v>
      </c>
      <c r="C23">
        <v>0</v>
      </c>
      <c r="D23">
        <v>0</v>
      </c>
      <c r="E23">
        <v>0</v>
      </c>
      <c r="F23">
        <v>0</v>
      </c>
      <c r="G23">
        <v>466</v>
      </c>
      <c r="H23">
        <v>0</v>
      </c>
      <c r="I23">
        <v>0</v>
      </c>
    </row>
    <row r="24" spans="1:9" ht="12.75">
      <c r="A24" s="2" t="s">
        <v>424</v>
      </c>
      <c r="B24">
        <v>199</v>
      </c>
      <c r="C24">
        <v>0</v>
      </c>
      <c r="D24">
        <v>0</v>
      </c>
      <c r="E24">
        <v>0</v>
      </c>
      <c r="F24">
        <v>0</v>
      </c>
      <c r="G24">
        <v>943</v>
      </c>
      <c r="H24">
        <v>0</v>
      </c>
      <c r="I24">
        <v>0</v>
      </c>
    </row>
    <row r="25" spans="1:9" ht="12.75">
      <c r="A25" s="2" t="s">
        <v>425</v>
      </c>
      <c r="B25">
        <v>98</v>
      </c>
      <c r="C25">
        <v>0</v>
      </c>
      <c r="D25">
        <v>0</v>
      </c>
      <c r="E25">
        <v>0</v>
      </c>
      <c r="F25">
        <v>0</v>
      </c>
      <c r="G25">
        <v>472</v>
      </c>
      <c r="H25">
        <v>0</v>
      </c>
      <c r="I25">
        <v>0</v>
      </c>
    </row>
    <row r="26" spans="1:9" ht="12.75">
      <c r="A26" s="2" t="s">
        <v>426</v>
      </c>
      <c r="B26">
        <v>94</v>
      </c>
      <c r="C26">
        <v>0</v>
      </c>
      <c r="D26">
        <v>0</v>
      </c>
      <c r="E26">
        <v>0</v>
      </c>
      <c r="F26">
        <v>0</v>
      </c>
      <c r="G26">
        <v>472</v>
      </c>
      <c r="H26">
        <v>0</v>
      </c>
      <c r="I26">
        <v>0</v>
      </c>
    </row>
    <row r="27" spans="1:9" ht="12.75">
      <c r="A27" s="2" t="s">
        <v>537</v>
      </c>
      <c r="B27" s="2">
        <f aca="true" t="shared" si="0" ref="B27:I27">SUM(B7:B26)</f>
        <v>8243</v>
      </c>
      <c r="C27" s="2">
        <f t="shared" si="0"/>
        <v>11866</v>
      </c>
      <c r="D27" s="2">
        <f t="shared" si="0"/>
        <v>0</v>
      </c>
      <c r="E27" s="2">
        <f t="shared" si="0"/>
        <v>120639</v>
      </c>
      <c r="F27" s="2">
        <f t="shared" si="0"/>
        <v>0</v>
      </c>
      <c r="G27" s="2">
        <f t="shared" si="0"/>
        <v>34359</v>
      </c>
      <c r="H27" s="2">
        <f t="shared" si="0"/>
        <v>2808</v>
      </c>
      <c r="I27" s="2">
        <f t="shared" si="0"/>
        <v>23627</v>
      </c>
    </row>
    <row r="29" ht="12.75">
      <c r="A29" s="2" t="s">
        <v>538</v>
      </c>
    </row>
    <row r="30" spans="1:15" ht="12.75">
      <c r="A30" s="2" t="s">
        <v>401</v>
      </c>
      <c r="B30" s="2" t="s">
        <v>539</v>
      </c>
      <c r="C30" s="2" t="s">
        <v>540</v>
      </c>
      <c r="D30" s="2" t="s">
        <v>541</v>
      </c>
      <c r="E30" s="2" t="s">
        <v>542</v>
      </c>
      <c r="F30" s="2" t="s">
        <v>543</v>
      </c>
      <c r="G30" s="2" t="s">
        <v>544</v>
      </c>
      <c r="H30" s="2" t="s">
        <v>545</v>
      </c>
      <c r="I30" s="2" t="s">
        <v>546</v>
      </c>
      <c r="J30" s="2" t="s">
        <v>547</v>
      </c>
      <c r="K30" s="2" t="s">
        <v>548</v>
      </c>
      <c r="L30" s="2" t="s">
        <v>549</v>
      </c>
      <c r="M30" s="2" t="s">
        <v>550</v>
      </c>
      <c r="N30" s="2" t="s">
        <v>551</v>
      </c>
      <c r="O30" s="2" t="s">
        <v>552</v>
      </c>
    </row>
    <row r="31" spans="1:15" ht="12.75">
      <c r="A31" s="2" t="s">
        <v>409</v>
      </c>
      <c r="B31">
        <v>0</v>
      </c>
      <c r="C31">
        <v>0</v>
      </c>
      <c r="D31">
        <v>11139</v>
      </c>
      <c r="E31">
        <v>0</v>
      </c>
      <c r="F31">
        <v>0</v>
      </c>
      <c r="G31">
        <v>0</v>
      </c>
      <c r="H31">
        <v>0</v>
      </c>
      <c r="I31">
        <v>0</v>
      </c>
      <c r="J31">
        <v>0</v>
      </c>
      <c r="K31">
        <v>0</v>
      </c>
      <c r="L31">
        <v>0</v>
      </c>
      <c r="M31">
        <v>0</v>
      </c>
      <c r="N31">
        <v>0</v>
      </c>
      <c r="O31">
        <v>0</v>
      </c>
    </row>
    <row r="32" spans="1:15" ht="12.75">
      <c r="A32" s="2" t="s">
        <v>411</v>
      </c>
      <c r="B32">
        <v>0</v>
      </c>
      <c r="C32">
        <v>0</v>
      </c>
      <c r="D32">
        <v>0</v>
      </c>
      <c r="E32">
        <v>0</v>
      </c>
      <c r="F32">
        <v>0</v>
      </c>
      <c r="G32">
        <v>0</v>
      </c>
      <c r="H32">
        <v>0</v>
      </c>
      <c r="I32">
        <v>0</v>
      </c>
      <c r="J32">
        <v>0</v>
      </c>
      <c r="K32">
        <v>0</v>
      </c>
      <c r="L32">
        <v>0</v>
      </c>
      <c r="M32">
        <v>0</v>
      </c>
      <c r="N32">
        <v>0</v>
      </c>
      <c r="O32">
        <v>1377</v>
      </c>
    </row>
    <row r="33" spans="1:15" ht="12.75">
      <c r="A33" s="2" t="s">
        <v>412</v>
      </c>
      <c r="B33">
        <v>0</v>
      </c>
      <c r="C33">
        <v>391</v>
      </c>
      <c r="D33">
        <v>0</v>
      </c>
      <c r="E33">
        <v>8751</v>
      </c>
      <c r="F33">
        <v>1781</v>
      </c>
      <c r="G33">
        <v>0</v>
      </c>
      <c r="H33">
        <v>0</v>
      </c>
      <c r="I33">
        <v>0</v>
      </c>
      <c r="J33">
        <v>0</v>
      </c>
      <c r="K33">
        <v>90</v>
      </c>
      <c r="L33">
        <v>0</v>
      </c>
      <c r="M33">
        <v>0</v>
      </c>
      <c r="N33">
        <v>0</v>
      </c>
      <c r="O33">
        <v>600</v>
      </c>
    </row>
    <row r="34" spans="1:15" ht="12.75">
      <c r="A34" s="2" t="s">
        <v>413</v>
      </c>
      <c r="B34">
        <v>0</v>
      </c>
      <c r="C34">
        <v>159</v>
      </c>
      <c r="D34">
        <v>0</v>
      </c>
      <c r="E34">
        <v>3750</v>
      </c>
      <c r="F34">
        <v>3561</v>
      </c>
      <c r="G34">
        <v>0</v>
      </c>
      <c r="H34">
        <v>0</v>
      </c>
      <c r="I34">
        <v>0</v>
      </c>
      <c r="J34">
        <v>0</v>
      </c>
      <c r="K34">
        <v>360</v>
      </c>
      <c r="L34">
        <v>0</v>
      </c>
      <c r="M34">
        <v>0</v>
      </c>
      <c r="N34">
        <v>0</v>
      </c>
      <c r="O34">
        <v>2334</v>
      </c>
    </row>
    <row r="35" spans="1:15" ht="12.75">
      <c r="A35" s="2" t="s">
        <v>414</v>
      </c>
      <c r="B35">
        <v>0</v>
      </c>
      <c r="C35">
        <v>2543</v>
      </c>
      <c r="D35">
        <v>0</v>
      </c>
      <c r="E35">
        <v>7543</v>
      </c>
      <c r="F35">
        <v>2648</v>
      </c>
      <c r="G35">
        <v>792</v>
      </c>
      <c r="H35">
        <v>0</v>
      </c>
      <c r="I35">
        <v>0</v>
      </c>
      <c r="J35">
        <v>0</v>
      </c>
      <c r="K35">
        <v>432</v>
      </c>
      <c r="L35">
        <v>0</v>
      </c>
      <c r="M35">
        <v>0</v>
      </c>
      <c r="N35">
        <v>0</v>
      </c>
      <c r="O35">
        <v>2008</v>
      </c>
    </row>
    <row r="36" spans="1:15" ht="12.75">
      <c r="A36" s="2" t="s">
        <v>415</v>
      </c>
      <c r="B36">
        <v>0</v>
      </c>
      <c r="C36">
        <v>3163</v>
      </c>
      <c r="D36">
        <v>0</v>
      </c>
      <c r="E36">
        <v>7751</v>
      </c>
      <c r="F36">
        <v>7027</v>
      </c>
      <c r="G36">
        <v>5163</v>
      </c>
      <c r="H36">
        <v>0</v>
      </c>
      <c r="I36">
        <v>0</v>
      </c>
      <c r="J36">
        <v>0</v>
      </c>
      <c r="K36">
        <v>1470</v>
      </c>
      <c r="L36">
        <v>0</v>
      </c>
      <c r="M36">
        <v>0</v>
      </c>
      <c r="N36">
        <v>0</v>
      </c>
      <c r="O36">
        <v>5135</v>
      </c>
    </row>
    <row r="37" spans="1:15" ht="12.75">
      <c r="A37" s="2" t="s">
        <v>416</v>
      </c>
      <c r="B37">
        <v>0</v>
      </c>
      <c r="C37">
        <v>0</v>
      </c>
      <c r="D37">
        <v>0</v>
      </c>
      <c r="E37">
        <v>0</v>
      </c>
      <c r="F37">
        <v>887</v>
      </c>
      <c r="G37">
        <v>0</v>
      </c>
      <c r="H37">
        <v>0</v>
      </c>
      <c r="I37">
        <v>0</v>
      </c>
      <c r="J37">
        <v>0</v>
      </c>
      <c r="K37">
        <v>342</v>
      </c>
      <c r="L37">
        <v>0</v>
      </c>
      <c r="M37">
        <v>0</v>
      </c>
      <c r="N37">
        <v>0</v>
      </c>
      <c r="O37">
        <v>282</v>
      </c>
    </row>
    <row r="38" spans="1:15" ht="12.75">
      <c r="A38" s="2" t="s">
        <v>452</v>
      </c>
      <c r="B38">
        <v>0</v>
      </c>
      <c r="C38">
        <v>259</v>
      </c>
      <c r="D38">
        <v>0</v>
      </c>
      <c r="E38">
        <v>296</v>
      </c>
      <c r="F38">
        <v>878</v>
      </c>
      <c r="G38">
        <v>0</v>
      </c>
      <c r="H38">
        <v>0</v>
      </c>
      <c r="I38">
        <v>0</v>
      </c>
      <c r="J38">
        <v>0</v>
      </c>
      <c r="K38">
        <v>0</v>
      </c>
      <c r="L38">
        <v>0</v>
      </c>
      <c r="M38">
        <v>0</v>
      </c>
      <c r="N38">
        <v>537</v>
      </c>
      <c r="O38">
        <v>900</v>
      </c>
    </row>
    <row r="39" spans="1:15" ht="12.75">
      <c r="A39" s="2" t="s">
        <v>417</v>
      </c>
      <c r="B39">
        <v>0</v>
      </c>
      <c r="C39">
        <v>9926</v>
      </c>
      <c r="D39">
        <v>0</v>
      </c>
      <c r="E39">
        <v>4364</v>
      </c>
      <c r="F39">
        <v>10583</v>
      </c>
      <c r="G39">
        <v>268</v>
      </c>
      <c r="H39">
        <v>0</v>
      </c>
      <c r="I39">
        <v>0</v>
      </c>
      <c r="J39">
        <v>0</v>
      </c>
      <c r="K39">
        <v>2448</v>
      </c>
      <c r="L39">
        <v>0</v>
      </c>
      <c r="M39">
        <v>0</v>
      </c>
      <c r="N39">
        <v>2706</v>
      </c>
      <c r="O39">
        <v>4997</v>
      </c>
    </row>
    <row r="40" spans="1:15" ht="12.75">
      <c r="A40" s="2" t="s">
        <v>418</v>
      </c>
      <c r="B40">
        <v>0</v>
      </c>
      <c r="C40">
        <v>2531</v>
      </c>
      <c r="D40">
        <v>0</v>
      </c>
      <c r="E40">
        <v>0</v>
      </c>
      <c r="F40">
        <v>870</v>
      </c>
      <c r="G40">
        <v>0</v>
      </c>
      <c r="H40">
        <v>0</v>
      </c>
      <c r="I40">
        <v>0</v>
      </c>
      <c r="J40">
        <v>0</v>
      </c>
      <c r="K40">
        <v>240</v>
      </c>
      <c r="L40">
        <v>0</v>
      </c>
      <c r="M40">
        <v>0</v>
      </c>
      <c r="N40">
        <v>0</v>
      </c>
      <c r="O40">
        <v>1135</v>
      </c>
    </row>
    <row r="41" spans="1:15" ht="12.75">
      <c r="A41" s="2" t="s">
        <v>419</v>
      </c>
      <c r="B41">
        <v>0</v>
      </c>
      <c r="C41">
        <v>8228</v>
      </c>
      <c r="D41">
        <v>0</v>
      </c>
      <c r="E41">
        <v>12736</v>
      </c>
      <c r="F41">
        <v>12248</v>
      </c>
      <c r="G41">
        <v>56</v>
      </c>
      <c r="H41">
        <v>0</v>
      </c>
      <c r="I41">
        <v>0</v>
      </c>
      <c r="J41">
        <v>0</v>
      </c>
      <c r="K41">
        <v>3652</v>
      </c>
      <c r="L41">
        <v>0</v>
      </c>
      <c r="M41">
        <v>0</v>
      </c>
      <c r="N41">
        <v>2282</v>
      </c>
      <c r="O41">
        <v>8727</v>
      </c>
    </row>
    <row r="42" spans="1:15" ht="12.75">
      <c r="A42" s="2" t="s">
        <v>420</v>
      </c>
      <c r="B42">
        <v>0</v>
      </c>
      <c r="C42">
        <v>1630</v>
      </c>
      <c r="D42">
        <v>0</v>
      </c>
      <c r="E42">
        <v>0</v>
      </c>
      <c r="F42">
        <v>1731</v>
      </c>
      <c r="G42">
        <v>0</v>
      </c>
      <c r="H42">
        <v>0</v>
      </c>
      <c r="I42">
        <v>0</v>
      </c>
      <c r="J42">
        <v>0</v>
      </c>
      <c r="K42">
        <v>528</v>
      </c>
      <c r="L42">
        <v>0</v>
      </c>
      <c r="M42">
        <v>0</v>
      </c>
      <c r="N42">
        <v>129</v>
      </c>
      <c r="O42">
        <v>1690</v>
      </c>
    </row>
    <row r="43" spans="1:15" ht="12.75">
      <c r="A43" s="2" t="s">
        <v>421</v>
      </c>
      <c r="B43">
        <v>0</v>
      </c>
      <c r="C43">
        <v>229</v>
      </c>
      <c r="D43">
        <v>0</v>
      </c>
      <c r="E43">
        <v>0</v>
      </c>
      <c r="F43">
        <v>1722</v>
      </c>
      <c r="G43">
        <v>0</v>
      </c>
      <c r="H43">
        <v>0</v>
      </c>
      <c r="I43">
        <v>0</v>
      </c>
      <c r="J43">
        <v>0</v>
      </c>
      <c r="K43">
        <v>552</v>
      </c>
      <c r="L43">
        <v>0</v>
      </c>
      <c r="M43">
        <v>0</v>
      </c>
      <c r="N43">
        <v>699</v>
      </c>
      <c r="O43">
        <v>825</v>
      </c>
    </row>
    <row r="44" spans="1:15" ht="12.75">
      <c r="A44" s="2" t="s">
        <v>422</v>
      </c>
      <c r="B44">
        <v>0</v>
      </c>
      <c r="C44">
        <v>0</v>
      </c>
      <c r="D44">
        <v>0</v>
      </c>
      <c r="E44">
        <v>0</v>
      </c>
      <c r="F44">
        <v>860</v>
      </c>
      <c r="G44">
        <v>0</v>
      </c>
      <c r="H44">
        <v>0</v>
      </c>
      <c r="I44">
        <v>0</v>
      </c>
      <c r="J44">
        <v>0</v>
      </c>
      <c r="K44">
        <v>276</v>
      </c>
      <c r="L44">
        <v>0</v>
      </c>
      <c r="M44">
        <v>0</v>
      </c>
      <c r="N44">
        <v>63</v>
      </c>
      <c r="O44">
        <v>236</v>
      </c>
    </row>
    <row r="45" spans="1:15" ht="12.75">
      <c r="A45" s="2" t="s">
        <v>423</v>
      </c>
      <c r="B45">
        <v>0</v>
      </c>
      <c r="C45">
        <v>1277</v>
      </c>
      <c r="D45">
        <v>0</v>
      </c>
      <c r="E45">
        <v>0</v>
      </c>
      <c r="F45">
        <v>891</v>
      </c>
      <c r="G45">
        <v>0</v>
      </c>
      <c r="H45">
        <v>0</v>
      </c>
      <c r="I45">
        <v>0</v>
      </c>
      <c r="J45">
        <v>0</v>
      </c>
      <c r="K45">
        <v>288</v>
      </c>
      <c r="L45">
        <v>0</v>
      </c>
      <c r="M45">
        <v>0</v>
      </c>
      <c r="N45">
        <v>0</v>
      </c>
      <c r="O45">
        <v>842</v>
      </c>
    </row>
    <row r="46" spans="1:15" ht="12.75">
      <c r="A46" s="2" t="s">
        <v>424</v>
      </c>
      <c r="B46">
        <v>0</v>
      </c>
      <c r="C46">
        <v>465</v>
      </c>
      <c r="D46">
        <v>0</v>
      </c>
      <c r="E46">
        <v>0</v>
      </c>
      <c r="F46">
        <v>1725</v>
      </c>
      <c r="G46">
        <v>0</v>
      </c>
      <c r="H46">
        <v>0</v>
      </c>
      <c r="I46">
        <v>0</v>
      </c>
      <c r="J46">
        <v>0</v>
      </c>
      <c r="K46">
        <v>576</v>
      </c>
      <c r="L46">
        <v>0</v>
      </c>
      <c r="M46">
        <v>0</v>
      </c>
      <c r="N46">
        <v>129</v>
      </c>
      <c r="O46">
        <v>618</v>
      </c>
    </row>
    <row r="47" spans="1:15" ht="12.75">
      <c r="A47" s="2" t="s">
        <v>425</v>
      </c>
      <c r="B47">
        <v>0</v>
      </c>
      <c r="C47">
        <v>360</v>
      </c>
      <c r="D47">
        <v>0</v>
      </c>
      <c r="E47">
        <v>0</v>
      </c>
      <c r="F47">
        <v>884</v>
      </c>
      <c r="G47">
        <v>0</v>
      </c>
      <c r="H47">
        <v>0</v>
      </c>
      <c r="I47">
        <v>0</v>
      </c>
      <c r="J47">
        <v>0</v>
      </c>
      <c r="K47">
        <v>288</v>
      </c>
      <c r="L47">
        <v>0</v>
      </c>
      <c r="M47">
        <v>0</v>
      </c>
      <c r="N47">
        <v>65</v>
      </c>
      <c r="O47">
        <v>279</v>
      </c>
    </row>
    <row r="48" spans="1:15" ht="12.75">
      <c r="A48" s="2" t="s">
        <v>426</v>
      </c>
      <c r="B48">
        <v>0</v>
      </c>
      <c r="C48">
        <v>0</v>
      </c>
      <c r="D48">
        <v>0</v>
      </c>
      <c r="E48">
        <v>0</v>
      </c>
      <c r="F48">
        <v>876</v>
      </c>
      <c r="G48">
        <v>0</v>
      </c>
      <c r="H48">
        <v>0</v>
      </c>
      <c r="I48">
        <v>0</v>
      </c>
      <c r="J48">
        <v>0</v>
      </c>
      <c r="K48">
        <v>312</v>
      </c>
      <c r="L48">
        <v>0</v>
      </c>
      <c r="M48">
        <v>0</v>
      </c>
      <c r="N48">
        <v>65</v>
      </c>
      <c r="O48">
        <v>764</v>
      </c>
    </row>
    <row r="49" spans="1:15" ht="12.75">
      <c r="A49" s="2" t="s">
        <v>537</v>
      </c>
      <c r="B49" s="2">
        <f aca="true" t="shared" si="1" ref="B49:O49">SUM(B31:B48)</f>
        <v>0</v>
      </c>
      <c r="C49" s="2">
        <f t="shared" si="1"/>
        <v>31161</v>
      </c>
      <c r="D49" s="2">
        <f t="shared" si="1"/>
        <v>11139</v>
      </c>
      <c r="E49" s="2">
        <f t="shared" si="1"/>
        <v>45191</v>
      </c>
      <c r="F49" s="2">
        <f t="shared" si="1"/>
        <v>49172</v>
      </c>
      <c r="G49" s="2">
        <f t="shared" si="1"/>
        <v>6279</v>
      </c>
      <c r="H49" s="2">
        <f t="shared" si="1"/>
        <v>0</v>
      </c>
      <c r="I49" s="2">
        <f t="shared" si="1"/>
        <v>0</v>
      </c>
      <c r="J49" s="2">
        <f t="shared" si="1"/>
        <v>0</v>
      </c>
      <c r="K49" s="2">
        <f t="shared" si="1"/>
        <v>11854</v>
      </c>
      <c r="L49" s="2">
        <f t="shared" si="1"/>
        <v>0</v>
      </c>
      <c r="M49" s="2">
        <f t="shared" si="1"/>
        <v>0</v>
      </c>
      <c r="N49" s="2">
        <f t="shared" si="1"/>
        <v>6675</v>
      </c>
      <c r="O49" s="2">
        <f t="shared" si="1"/>
        <v>32749</v>
      </c>
    </row>
    <row r="52" ht="12.75">
      <c r="A52" s="2" t="s">
        <v>553</v>
      </c>
    </row>
    <row r="53" spans="1:5" ht="12.75">
      <c r="A53" s="2" t="s">
        <v>554</v>
      </c>
      <c r="B53" s="2" t="s">
        <v>555</v>
      </c>
      <c r="C53" s="2" t="s">
        <v>556</v>
      </c>
      <c r="D53" s="2" t="s">
        <v>557</v>
      </c>
      <c r="E53" s="2" t="s">
        <v>537</v>
      </c>
    </row>
    <row r="54" spans="1:5" ht="12.75">
      <c r="A54" s="2" t="s">
        <v>409</v>
      </c>
      <c r="B54" s="2">
        <f>22999</f>
        <v>22999</v>
      </c>
      <c r="C54" s="2">
        <f>11139</f>
        <v>11139</v>
      </c>
      <c r="D54" s="2">
        <f>0</f>
        <v>0</v>
      </c>
      <c r="E54" s="2">
        <f>SUM(B7:I7,SUM(B31:O31))</f>
        <v>34138</v>
      </c>
    </row>
    <row r="55" spans="1:5" ht="12.75">
      <c r="A55" s="2" t="s">
        <v>410</v>
      </c>
      <c r="B55" s="2">
        <f>25400</f>
        <v>25400</v>
      </c>
      <c r="C55" s="2">
        <f>0</f>
        <v>0</v>
      </c>
      <c r="D55" s="2">
        <f>0</f>
        <v>0</v>
      </c>
      <c r="E55" s="2">
        <f>SUM(B8:I8)</f>
        <v>25400</v>
      </c>
    </row>
    <row r="56" spans="1:5" ht="12.75">
      <c r="A56" s="2" t="s">
        <v>462</v>
      </c>
      <c r="B56" s="2">
        <f>2959</f>
        <v>2959</v>
      </c>
      <c r="C56" s="2">
        <f>0</f>
        <v>0</v>
      </c>
      <c r="D56" s="2">
        <f>0</f>
        <v>0</v>
      </c>
      <c r="E56" s="2">
        <f>SUM(B9:I9)</f>
        <v>2959</v>
      </c>
    </row>
    <row r="57" spans="1:5" ht="12.75">
      <c r="A57" s="2" t="s">
        <v>411</v>
      </c>
      <c r="B57" s="2">
        <f>29809</f>
        <v>29809</v>
      </c>
      <c r="C57" s="2">
        <f>0</f>
        <v>0</v>
      </c>
      <c r="D57" s="2">
        <f>1377</f>
        <v>1377</v>
      </c>
      <c r="E57" s="2">
        <f aca="true" t="shared" si="2" ref="E57:E73">SUM(B10:I10,SUM(B32:O32))</f>
        <v>31186</v>
      </c>
    </row>
    <row r="58" spans="1:5" ht="12.75">
      <c r="A58" s="2" t="s">
        <v>412</v>
      </c>
      <c r="B58" s="2">
        <f>25445</f>
        <v>25445</v>
      </c>
      <c r="C58" s="2">
        <f>11013</f>
        <v>11013</v>
      </c>
      <c r="D58" s="2">
        <f>600</f>
        <v>600</v>
      </c>
      <c r="E58" s="2">
        <f t="shared" si="2"/>
        <v>37058</v>
      </c>
    </row>
    <row r="59" spans="1:5" ht="12.75">
      <c r="A59" s="2" t="s">
        <v>413</v>
      </c>
      <c r="B59" s="2">
        <f>10805</f>
        <v>10805</v>
      </c>
      <c r="C59" s="2">
        <f>7830</f>
        <v>7830</v>
      </c>
      <c r="D59" s="2">
        <f>2334</f>
        <v>2334</v>
      </c>
      <c r="E59" s="2">
        <f t="shared" si="2"/>
        <v>20969</v>
      </c>
    </row>
    <row r="60" spans="1:5" ht="12.75">
      <c r="A60" s="2" t="s">
        <v>414</v>
      </c>
      <c r="B60" s="2">
        <f>17956</f>
        <v>17956</v>
      </c>
      <c r="C60" s="2">
        <f>13958</f>
        <v>13958</v>
      </c>
      <c r="D60" s="2">
        <f>2008</f>
        <v>2008</v>
      </c>
      <c r="E60" s="2">
        <f t="shared" si="2"/>
        <v>33922</v>
      </c>
    </row>
    <row r="61" spans="1:5" ht="12.75">
      <c r="A61" s="2" t="s">
        <v>415</v>
      </c>
      <c r="B61" s="2">
        <f>34772</f>
        <v>34772</v>
      </c>
      <c r="C61" s="2">
        <f>24574</f>
        <v>24574</v>
      </c>
      <c r="D61" s="2">
        <f>5135</f>
        <v>5135</v>
      </c>
      <c r="E61" s="2">
        <f t="shared" si="2"/>
        <v>64481</v>
      </c>
    </row>
    <row r="62" spans="1:5" ht="12.75">
      <c r="A62" s="2" t="s">
        <v>416</v>
      </c>
      <c r="B62" s="2">
        <f>1092</f>
        <v>1092</v>
      </c>
      <c r="C62" s="2">
        <f>1229</f>
        <v>1229</v>
      </c>
      <c r="D62" s="2">
        <f>282</f>
        <v>282</v>
      </c>
      <c r="E62" s="2">
        <f t="shared" si="2"/>
        <v>2603</v>
      </c>
    </row>
    <row r="63" spans="1:5" ht="12.75">
      <c r="A63" s="2" t="s">
        <v>452</v>
      </c>
      <c r="B63" s="2">
        <f>427</f>
        <v>427</v>
      </c>
      <c r="C63" s="2">
        <f>1970</f>
        <v>1970</v>
      </c>
      <c r="D63" s="2">
        <f>900</f>
        <v>900</v>
      </c>
      <c r="E63" s="2">
        <f t="shared" si="2"/>
        <v>3297</v>
      </c>
    </row>
    <row r="64" spans="1:5" ht="12.75">
      <c r="A64" s="2" t="s">
        <v>417</v>
      </c>
      <c r="B64" s="2">
        <f>12343</f>
        <v>12343</v>
      </c>
      <c r="C64" s="2">
        <f>30295</f>
        <v>30295</v>
      </c>
      <c r="D64" s="2">
        <f>4997</f>
        <v>4997</v>
      </c>
      <c r="E64" s="2">
        <f t="shared" si="2"/>
        <v>47635</v>
      </c>
    </row>
    <row r="65" spans="1:5" ht="12.75">
      <c r="A65" s="2" t="s">
        <v>418</v>
      </c>
      <c r="B65" s="2">
        <f>1717</f>
        <v>1717</v>
      </c>
      <c r="C65" s="2">
        <f>3641</f>
        <v>3641</v>
      </c>
      <c r="D65" s="2">
        <f>1135</f>
        <v>1135</v>
      </c>
      <c r="E65" s="2">
        <f t="shared" si="2"/>
        <v>6493</v>
      </c>
    </row>
    <row r="66" spans="1:5" ht="12.75">
      <c r="A66" s="2" t="s">
        <v>419</v>
      </c>
      <c r="B66" s="2">
        <f>10115</f>
        <v>10115</v>
      </c>
      <c r="C66" s="2">
        <f>39202</f>
        <v>39202</v>
      </c>
      <c r="D66" s="2">
        <f>8727</f>
        <v>8727</v>
      </c>
      <c r="E66" s="2">
        <f t="shared" si="2"/>
        <v>58044</v>
      </c>
    </row>
    <row r="67" spans="1:5" ht="12.75">
      <c r="A67" s="2" t="s">
        <v>420</v>
      </c>
      <c r="B67" s="2">
        <f>1156</f>
        <v>1156</v>
      </c>
      <c r="C67" s="2">
        <f>4018</f>
        <v>4018</v>
      </c>
      <c r="D67" s="2">
        <f>1690</f>
        <v>1690</v>
      </c>
      <c r="E67" s="2">
        <f t="shared" si="2"/>
        <v>6864</v>
      </c>
    </row>
    <row r="68" spans="1:5" ht="12.75">
      <c r="A68" s="2" t="s">
        <v>421</v>
      </c>
      <c r="B68" s="2">
        <f>1146</f>
        <v>1146</v>
      </c>
      <c r="C68" s="2">
        <f>3202</f>
        <v>3202</v>
      </c>
      <c r="D68" s="2">
        <f>825</f>
        <v>825</v>
      </c>
      <c r="E68" s="2">
        <f t="shared" si="2"/>
        <v>5173</v>
      </c>
    </row>
    <row r="69" spans="1:5" ht="12.75">
      <c r="A69" s="2" t="s">
        <v>422</v>
      </c>
      <c r="B69" s="2">
        <f>558</f>
        <v>558</v>
      </c>
      <c r="C69" s="2">
        <f>1199</f>
        <v>1199</v>
      </c>
      <c r="D69" s="2">
        <f>236</f>
        <v>236</v>
      </c>
      <c r="E69" s="2">
        <f t="shared" si="2"/>
        <v>1993</v>
      </c>
    </row>
    <row r="70" spans="1:5" ht="12.75">
      <c r="A70" s="2" t="s">
        <v>423</v>
      </c>
      <c r="B70" s="2">
        <f>565</f>
        <v>565</v>
      </c>
      <c r="C70" s="2">
        <f>2456</f>
        <v>2456</v>
      </c>
      <c r="D70" s="2">
        <f>842</f>
        <v>842</v>
      </c>
      <c r="E70" s="2">
        <f t="shared" si="2"/>
        <v>3863</v>
      </c>
    </row>
    <row r="71" spans="1:5" ht="12.75">
      <c r="A71" s="2" t="s">
        <v>424</v>
      </c>
      <c r="B71" s="2">
        <f>1142</f>
        <v>1142</v>
      </c>
      <c r="C71" s="2">
        <f>2895</f>
        <v>2895</v>
      </c>
      <c r="D71" s="2">
        <f>618</f>
        <v>618</v>
      </c>
      <c r="E71" s="2">
        <f t="shared" si="2"/>
        <v>4655</v>
      </c>
    </row>
    <row r="72" spans="1:5" ht="12.75">
      <c r="A72" s="2" t="s">
        <v>425</v>
      </c>
      <c r="B72" s="2">
        <f>570</f>
        <v>570</v>
      </c>
      <c r="C72" s="2">
        <f>1597</f>
        <v>1597</v>
      </c>
      <c r="D72" s="2">
        <f>279</f>
        <v>279</v>
      </c>
      <c r="E72" s="2">
        <f t="shared" si="2"/>
        <v>2446</v>
      </c>
    </row>
    <row r="73" spans="1:5" ht="12.75">
      <c r="A73" s="2" t="s">
        <v>426</v>
      </c>
      <c r="B73" s="2">
        <f>566</f>
        <v>566</v>
      </c>
      <c r="C73" s="2">
        <f>1253</f>
        <v>1253</v>
      </c>
      <c r="D73" s="2">
        <f>764</f>
        <v>764</v>
      </c>
      <c r="E73" s="2">
        <f t="shared" si="2"/>
        <v>2583</v>
      </c>
    </row>
    <row r="74" spans="4:5" ht="12.75">
      <c r="D74" s="2" t="s">
        <v>537</v>
      </c>
      <c r="E74" s="2">
        <f>SUM(E54:E73)</f>
        <v>395762</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
    </sheetView>
  </sheetViews>
  <sheetFormatPr defaultColWidth="9.140625" defaultRowHeight="12.75"/>
  <sheetData>
    <row r="1" ht="18">
      <c r="A1" s="1" t="s">
        <v>558</v>
      </c>
    </row>
    <row r="5" ht="12.75">
      <c r="A5" s="2" t="s">
        <v>559</v>
      </c>
    </row>
    <row r="6" spans="1:2" ht="12.75">
      <c r="A6" s="2" t="s">
        <v>560</v>
      </c>
      <c r="B6" s="2" t="s">
        <v>526</v>
      </c>
    </row>
    <row r="7" spans="1:2" ht="12.75">
      <c r="A7" t="s">
        <v>561</v>
      </c>
      <c r="B7" s="3">
        <v>12354</v>
      </c>
    </row>
    <row r="8" spans="1:2" ht="12.75">
      <c r="A8" t="s">
        <v>562</v>
      </c>
      <c r="B8" s="3">
        <v>8878</v>
      </c>
    </row>
    <row r="9" spans="1:2" ht="12.75">
      <c r="A9" t="s">
        <v>563</v>
      </c>
      <c r="B9" s="3">
        <v>19118</v>
      </c>
    </row>
    <row r="10" spans="1:2" ht="12.75">
      <c r="A10" t="s">
        <v>564</v>
      </c>
      <c r="B10" s="3">
        <v>15197</v>
      </c>
    </row>
    <row r="11" spans="1:2" ht="12.75">
      <c r="A11" t="s">
        <v>565</v>
      </c>
      <c r="B11" s="3">
        <v>1308</v>
      </c>
    </row>
    <row r="12" spans="1:2" ht="12.75">
      <c r="A12" t="s">
        <v>566</v>
      </c>
      <c r="B12" s="3">
        <v>8000</v>
      </c>
    </row>
    <row r="13" spans="1:2" ht="12.75">
      <c r="A13" t="s">
        <v>567</v>
      </c>
      <c r="B13" s="3">
        <v>540916</v>
      </c>
    </row>
    <row r="14" spans="1:2" ht="12.75">
      <c r="A14" t="s">
        <v>568</v>
      </c>
      <c r="B14" s="3">
        <v>168458</v>
      </c>
    </row>
    <row r="15" spans="1:2" ht="12.75">
      <c r="A15" t="s">
        <v>569</v>
      </c>
      <c r="B15" s="3">
        <v>62729</v>
      </c>
    </row>
    <row r="16" spans="1:2" ht="12.75">
      <c r="A16" t="s">
        <v>570</v>
      </c>
      <c r="B16" s="3">
        <v>114887</v>
      </c>
    </row>
    <row r="17" spans="1:2" ht="12.75">
      <c r="A17" t="s">
        <v>571</v>
      </c>
      <c r="B17" s="3">
        <v>11263</v>
      </c>
    </row>
    <row r="19" spans="1:2" ht="12.75">
      <c r="A19" s="2" t="s">
        <v>406</v>
      </c>
      <c r="B19" s="6">
        <v>710808</v>
      </c>
    </row>
    <row r="20" spans="1:2" ht="12.75">
      <c r="A20" t="s">
        <v>572</v>
      </c>
      <c r="B20" s="3" t="s">
        <v>573</v>
      </c>
    </row>
    <row r="21" spans="1:2" ht="12.75">
      <c r="A21" t="s">
        <v>574</v>
      </c>
      <c r="B21" s="3" t="s">
        <v>575</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67"/>
  <sheetViews>
    <sheetView zoomScalePageLayoutView="0" workbookViewId="0" topLeftCell="A1">
      <selection activeCell="A1" sqref="A1"/>
    </sheetView>
  </sheetViews>
  <sheetFormatPr defaultColWidth="9.140625" defaultRowHeight="12.75"/>
  <sheetData>
    <row r="1" ht="18">
      <c r="A1" s="1" t="s">
        <v>576</v>
      </c>
    </row>
    <row r="5" ht="12.75">
      <c r="A5" s="2" t="s">
        <v>577</v>
      </c>
    </row>
    <row r="6" spans="1:2" ht="12.75">
      <c r="A6" s="2" t="s">
        <v>560</v>
      </c>
      <c r="B6" s="2" t="s">
        <v>578</v>
      </c>
    </row>
    <row r="7" spans="2:3" ht="12.75">
      <c r="B7" t="s">
        <v>579</v>
      </c>
      <c r="C7" t="s">
        <v>580</v>
      </c>
    </row>
    <row r="8" spans="1:3" ht="15">
      <c r="A8" s="9" t="s">
        <v>581</v>
      </c>
      <c r="B8" s="9" t="s">
        <v>11</v>
      </c>
      <c r="C8" s="9" t="s">
        <v>11</v>
      </c>
    </row>
    <row r="9" spans="1:3" ht="12.75">
      <c r="A9" s="2" t="s">
        <v>582</v>
      </c>
      <c r="B9" s="2" t="s">
        <v>11</v>
      </c>
      <c r="C9" s="2" t="s">
        <v>11</v>
      </c>
    </row>
    <row r="10" spans="1:3" ht="12.75">
      <c r="A10" t="s">
        <v>583</v>
      </c>
      <c r="B10" s="3">
        <v>40781</v>
      </c>
      <c r="C10" s="3">
        <v>0</v>
      </c>
    </row>
    <row r="11" spans="1:3" ht="12.75">
      <c r="A11" t="s">
        <v>584</v>
      </c>
      <c r="B11" s="3" t="s">
        <v>585</v>
      </c>
      <c r="C11" s="3" t="s">
        <v>319</v>
      </c>
    </row>
    <row r="12" spans="1:3" ht="12.75">
      <c r="A12" t="s">
        <v>586</v>
      </c>
      <c r="B12" s="3" t="s">
        <v>585</v>
      </c>
      <c r="C12" s="3" t="s">
        <v>319</v>
      </c>
    </row>
    <row r="13" spans="1:3" ht="15">
      <c r="A13" s="9" t="s">
        <v>581</v>
      </c>
      <c r="B13" s="9" t="s">
        <v>11</v>
      </c>
      <c r="C13" s="9" t="s">
        <v>11</v>
      </c>
    </row>
    <row r="14" spans="1:3" ht="12.75">
      <c r="A14" s="2" t="s">
        <v>587</v>
      </c>
      <c r="B14" s="2" t="s">
        <v>11</v>
      </c>
      <c r="C14" s="2" t="s">
        <v>11</v>
      </c>
    </row>
    <row r="15" spans="1:3" ht="12.75">
      <c r="A15" t="s">
        <v>532</v>
      </c>
      <c r="B15" s="3">
        <v>0</v>
      </c>
      <c r="C15" s="3">
        <v>31977</v>
      </c>
    </row>
    <row r="16" spans="1:3" ht="12.75">
      <c r="A16" t="s">
        <v>533</v>
      </c>
      <c r="B16" s="3">
        <v>0</v>
      </c>
      <c r="C16" s="3">
        <v>3924</v>
      </c>
    </row>
    <row r="17" spans="1:3" ht="12.75">
      <c r="A17" t="s">
        <v>588</v>
      </c>
      <c r="B17" s="3" t="s">
        <v>319</v>
      </c>
      <c r="C17" s="3" t="s">
        <v>589</v>
      </c>
    </row>
    <row r="18" spans="1:3" ht="12.75">
      <c r="A18" t="s">
        <v>586</v>
      </c>
      <c r="B18" s="3" t="s">
        <v>319</v>
      </c>
      <c r="C18" s="3" t="s">
        <v>589</v>
      </c>
    </row>
    <row r="19" spans="1:3" ht="12.75">
      <c r="A19" s="2" t="s">
        <v>537</v>
      </c>
      <c r="B19" s="6">
        <f>SUM(B8:B18)</f>
        <v>40781</v>
      </c>
      <c r="C19" s="6">
        <f>SUM(C8:C18)</f>
        <v>35901</v>
      </c>
    </row>
    <row r="22" ht="12.75">
      <c r="A22" s="2" t="s">
        <v>590</v>
      </c>
    </row>
    <row r="23" spans="1:2" ht="12.75">
      <c r="A23" s="2" t="s">
        <v>560</v>
      </c>
      <c r="B23" s="2" t="s">
        <v>578</v>
      </c>
    </row>
    <row r="24" spans="2:3" ht="12.75">
      <c r="B24" t="s">
        <v>579</v>
      </c>
      <c r="C24" t="s">
        <v>580</v>
      </c>
    </row>
    <row r="25" spans="1:3" ht="15">
      <c r="A25" s="9" t="s">
        <v>591</v>
      </c>
      <c r="B25" s="9" t="s">
        <v>11</v>
      </c>
      <c r="C25" s="9" t="s">
        <v>11</v>
      </c>
    </row>
    <row r="26" spans="1:3" ht="12.75">
      <c r="A26" s="2" t="s">
        <v>582</v>
      </c>
      <c r="B26" s="2" t="s">
        <v>11</v>
      </c>
      <c r="C26" s="2" t="s">
        <v>11</v>
      </c>
    </row>
    <row r="27" spans="1:3" ht="12.75">
      <c r="A27" t="s">
        <v>592</v>
      </c>
      <c r="B27" s="3">
        <v>238159</v>
      </c>
      <c r="C27" s="3">
        <v>0</v>
      </c>
    </row>
    <row r="28" spans="1:3" ht="12.75">
      <c r="A28" t="s">
        <v>593</v>
      </c>
      <c r="B28" s="3">
        <v>6573</v>
      </c>
      <c r="C28" s="3">
        <v>0</v>
      </c>
    </row>
    <row r="29" spans="1:3" ht="12.75">
      <c r="A29" t="s">
        <v>594</v>
      </c>
      <c r="B29" s="3">
        <v>4898</v>
      </c>
      <c r="C29" s="3">
        <v>0</v>
      </c>
    </row>
    <row r="30" spans="1:3" ht="12.75">
      <c r="A30" t="s">
        <v>595</v>
      </c>
      <c r="B30" s="3">
        <v>585</v>
      </c>
      <c r="C30" s="3">
        <v>0</v>
      </c>
    </row>
    <row r="31" spans="1:3" ht="12.75">
      <c r="A31" t="s">
        <v>596</v>
      </c>
      <c r="B31" s="3" t="s">
        <v>597</v>
      </c>
      <c r="C31" s="3" t="s">
        <v>319</v>
      </c>
    </row>
    <row r="32" spans="1:3" ht="12.75">
      <c r="A32" s="2" t="s">
        <v>598</v>
      </c>
      <c r="B32" s="2" t="s">
        <v>11</v>
      </c>
      <c r="C32" s="2" t="s">
        <v>11</v>
      </c>
    </row>
    <row r="33" spans="1:3" ht="12.75">
      <c r="A33" t="s">
        <v>599</v>
      </c>
      <c r="B33" s="3">
        <v>993</v>
      </c>
      <c r="C33" s="3">
        <v>0</v>
      </c>
    </row>
    <row r="34" spans="1:3" ht="12.75">
      <c r="A34" t="s">
        <v>600</v>
      </c>
      <c r="B34" s="3">
        <v>12760</v>
      </c>
      <c r="C34" s="3">
        <v>0</v>
      </c>
    </row>
    <row r="35" spans="1:3" ht="12.75">
      <c r="A35" t="s">
        <v>601</v>
      </c>
      <c r="B35" s="3">
        <v>18889</v>
      </c>
      <c r="C35" s="3">
        <v>0</v>
      </c>
    </row>
    <row r="36" spans="1:3" ht="12.75">
      <c r="A36" t="s">
        <v>602</v>
      </c>
      <c r="B36" s="3">
        <v>2244</v>
      </c>
      <c r="C36" s="3">
        <v>0</v>
      </c>
    </row>
    <row r="37" spans="1:3" ht="12.75">
      <c r="A37" t="s">
        <v>603</v>
      </c>
      <c r="B37" s="3" t="s">
        <v>604</v>
      </c>
      <c r="C37" s="3" t="s">
        <v>319</v>
      </c>
    </row>
    <row r="38" spans="1:3" ht="12.75">
      <c r="A38" s="2" t="s">
        <v>605</v>
      </c>
      <c r="B38" s="2" t="s">
        <v>11</v>
      </c>
      <c r="C38" s="2" t="s">
        <v>11</v>
      </c>
    </row>
    <row r="39" spans="1:3" ht="12.75">
      <c r="A39" t="s">
        <v>606</v>
      </c>
      <c r="B39" s="3">
        <v>-11406</v>
      </c>
      <c r="C39" s="3">
        <v>0</v>
      </c>
    </row>
    <row r="40" spans="1:3" ht="12.75">
      <c r="A40" t="s">
        <v>607</v>
      </c>
      <c r="B40" s="3" t="s">
        <v>608</v>
      </c>
      <c r="C40" s="3" t="s">
        <v>319</v>
      </c>
    </row>
    <row r="41" spans="1:3" ht="12.75">
      <c r="A41" t="s">
        <v>609</v>
      </c>
      <c r="B41" s="3" t="s">
        <v>610</v>
      </c>
      <c r="C41" s="3" t="s">
        <v>319</v>
      </c>
    </row>
    <row r="42" spans="1:3" ht="15">
      <c r="A42" s="9" t="s">
        <v>611</v>
      </c>
      <c r="B42" s="9" t="s">
        <v>11</v>
      </c>
      <c r="C42" s="9" t="s">
        <v>11</v>
      </c>
    </row>
    <row r="43" spans="1:3" ht="12.75">
      <c r="A43" s="2" t="s">
        <v>582</v>
      </c>
      <c r="B43" s="2" t="s">
        <v>11</v>
      </c>
      <c r="C43" s="2" t="s">
        <v>11</v>
      </c>
    </row>
    <row r="44" spans="1:3" ht="12.75">
      <c r="A44" t="s">
        <v>612</v>
      </c>
      <c r="B44" s="3">
        <v>93600</v>
      </c>
      <c r="C44" s="3">
        <v>0</v>
      </c>
    </row>
    <row r="45" spans="1:3" ht="12.75">
      <c r="A45" t="s">
        <v>613</v>
      </c>
      <c r="B45" s="3" t="s">
        <v>614</v>
      </c>
      <c r="C45" s="3" t="s">
        <v>319</v>
      </c>
    </row>
    <row r="46" spans="1:3" ht="12.75">
      <c r="A46" t="s">
        <v>615</v>
      </c>
      <c r="B46" s="3" t="s">
        <v>614</v>
      </c>
      <c r="C46" s="3" t="s">
        <v>319</v>
      </c>
    </row>
    <row r="47" spans="1:3" ht="15">
      <c r="A47" s="9" t="s">
        <v>591</v>
      </c>
      <c r="B47" s="9" t="s">
        <v>11</v>
      </c>
      <c r="C47" s="9" t="s">
        <v>11</v>
      </c>
    </row>
    <row r="48" spans="1:3" ht="12.75">
      <c r="A48" s="2" t="s">
        <v>587</v>
      </c>
      <c r="B48" s="2" t="s">
        <v>11</v>
      </c>
      <c r="C48" s="2" t="s">
        <v>11</v>
      </c>
    </row>
    <row r="49" spans="1:3" ht="12.75">
      <c r="A49" t="s">
        <v>616</v>
      </c>
      <c r="B49" s="3">
        <v>0</v>
      </c>
      <c r="C49" s="3">
        <v>132554</v>
      </c>
    </row>
    <row r="50" spans="1:3" ht="12.75">
      <c r="A50" t="s">
        <v>617</v>
      </c>
      <c r="B50" s="3">
        <v>0</v>
      </c>
      <c r="C50" s="3">
        <v>30274</v>
      </c>
    </row>
    <row r="51" spans="1:3" ht="12.75">
      <c r="A51" t="s">
        <v>618</v>
      </c>
      <c r="B51" s="3">
        <v>0</v>
      </c>
      <c r="C51" s="3">
        <v>6016</v>
      </c>
    </row>
    <row r="52" spans="1:3" ht="12.75">
      <c r="A52" t="s">
        <v>619</v>
      </c>
      <c r="B52" s="3">
        <v>0</v>
      </c>
      <c r="C52" s="3">
        <v>7044</v>
      </c>
    </row>
    <row r="53" spans="1:3" ht="12.75">
      <c r="A53" t="s">
        <v>620</v>
      </c>
      <c r="B53" s="3">
        <v>0</v>
      </c>
      <c r="C53" s="3">
        <v>4977</v>
      </c>
    </row>
    <row r="54" spans="1:3" ht="12.75">
      <c r="A54" t="s">
        <v>621</v>
      </c>
      <c r="B54" s="3">
        <v>0</v>
      </c>
      <c r="C54" s="3">
        <v>29529</v>
      </c>
    </row>
    <row r="55" spans="1:3" ht="12.75">
      <c r="A55" t="s">
        <v>622</v>
      </c>
      <c r="B55" s="3">
        <v>0</v>
      </c>
      <c r="C55" s="3">
        <v>30412</v>
      </c>
    </row>
    <row r="56" spans="1:3" ht="12.75">
      <c r="A56" t="s">
        <v>623</v>
      </c>
      <c r="B56" s="3">
        <v>0</v>
      </c>
      <c r="C56" s="3">
        <v>25245</v>
      </c>
    </row>
    <row r="57" spans="1:3" ht="12.75">
      <c r="A57" t="s">
        <v>624</v>
      </c>
      <c r="B57" s="3">
        <v>0</v>
      </c>
      <c r="C57" s="3">
        <v>5400</v>
      </c>
    </row>
    <row r="58" spans="1:3" ht="12.75">
      <c r="A58" t="s">
        <v>625</v>
      </c>
      <c r="B58" s="3">
        <v>0</v>
      </c>
      <c r="C58" s="3">
        <v>2244</v>
      </c>
    </row>
    <row r="59" spans="1:3" ht="12.75">
      <c r="A59" t="s">
        <v>626</v>
      </c>
      <c r="B59" s="3" t="s">
        <v>319</v>
      </c>
      <c r="C59" s="3" t="s">
        <v>610</v>
      </c>
    </row>
    <row r="60" spans="1:3" ht="12.75">
      <c r="A60" t="s">
        <v>609</v>
      </c>
      <c r="B60" s="3" t="s">
        <v>319</v>
      </c>
      <c r="C60" s="3" t="s">
        <v>610</v>
      </c>
    </row>
    <row r="61" spans="1:3" ht="15">
      <c r="A61" s="9" t="s">
        <v>611</v>
      </c>
      <c r="B61" s="9" t="s">
        <v>11</v>
      </c>
      <c r="C61" s="9" t="s">
        <v>11</v>
      </c>
    </row>
    <row r="62" spans="1:3" ht="12.75">
      <c r="A62" s="2" t="s">
        <v>587</v>
      </c>
      <c r="B62" s="2" t="s">
        <v>11</v>
      </c>
      <c r="C62" s="2" t="s">
        <v>11</v>
      </c>
    </row>
    <row r="63" spans="1:3" ht="12.75">
      <c r="A63" t="s">
        <v>627</v>
      </c>
      <c r="B63" s="3">
        <v>0</v>
      </c>
      <c r="C63" s="3">
        <v>78000</v>
      </c>
    </row>
    <row r="64" spans="1:3" ht="12.75">
      <c r="A64" t="s">
        <v>628</v>
      </c>
      <c r="B64" s="3">
        <v>0</v>
      </c>
      <c r="C64" s="3">
        <v>15600</v>
      </c>
    </row>
    <row r="65" spans="1:3" ht="12.75">
      <c r="A65" t="s">
        <v>629</v>
      </c>
      <c r="B65" s="3" t="s">
        <v>319</v>
      </c>
      <c r="C65" s="3" t="s">
        <v>614</v>
      </c>
    </row>
    <row r="66" spans="1:3" ht="12.75">
      <c r="A66" t="s">
        <v>615</v>
      </c>
      <c r="B66" s="3" t="s">
        <v>319</v>
      </c>
      <c r="C66" s="3" t="s">
        <v>614</v>
      </c>
    </row>
    <row r="67" spans="1:3" ht="12.75">
      <c r="A67" s="2" t="s">
        <v>537</v>
      </c>
      <c r="B67" s="6">
        <f>SUM(B25:B66)</f>
        <v>367295</v>
      </c>
      <c r="C67" s="6">
        <f>SUM(C25:C66)</f>
        <v>367295</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140625" defaultRowHeight="12.75"/>
  <sheetData>
    <row r="1" ht="18">
      <c r="A1" s="1" t="s">
        <v>630</v>
      </c>
    </row>
    <row r="6" spans="1:5" ht="12.75">
      <c r="A6" s="2" t="s">
        <v>631</v>
      </c>
      <c r="B6" s="2" t="s">
        <v>632</v>
      </c>
      <c r="C6" s="2" t="s">
        <v>633</v>
      </c>
      <c r="D6" s="2" t="s">
        <v>634</v>
      </c>
      <c r="E6" s="2" t="s">
        <v>635</v>
      </c>
    </row>
    <row r="7" spans="1:5" ht="12.75">
      <c r="A7" t="s">
        <v>636</v>
      </c>
      <c r="B7" t="s">
        <v>637</v>
      </c>
      <c r="C7" t="s">
        <v>638</v>
      </c>
      <c r="D7" t="s">
        <v>319</v>
      </c>
    </row>
    <row r="8" spans="1:2" ht="12.75">
      <c r="A8" t="s">
        <v>639</v>
      </c>
      <c r="B8" t="s">
        <v>640</v>
      </c>
    </row>
    <row r="9" spans="1:2" ht="12.75">
      <c r="A9" t="s">
        <v>641</v>
      </c>
      <c r="B9" t="s">
        <v>642</v>
      </c>
    </row>
    <row r="10" spans="1:5" ht="12.75">
      <c r="A10" t="s">
        <v>643</v>
      </c>
      <c r="B10" t="s">
        <v>319</v>
      </c>
      <c r="C10" t="s">
        <v>319</v>
      </c>
      <c r="D10" t="s">
        <v>319</v>
      </c>
    </row>
    <row r="11" spans="1:5" ht="12.75">
      <c r="A11" t="s">
        <v>644</v>
      </c>
      <c r="B11" t="s">
        <v>319</v>
      </c>
      <c r="C11" t="s">
        <v>319</v>
      </c>
      <c r="D11" t="s">
        <v>319</v>
      </c>
    </row>
    <row r="12" spans="1:5" ht="12.75">
      <c r="A12" t="s">
        <v>645</v>
      </c>
      <c r="B12" t="s">
        <v>646</v>
      </c>
      <c r="C12" t="s">
        <v>319</v>
      </c>
      <c r="D12" t="s">
        <v>319</v>
      </c>
    </row>
    <row r="13" spans="1:5" ht="12.75">
      <c r="A13" t="s">
        <v>647</v>
      </c>
      <c r="B13" t="s">
        <v>319</v>
      </c>
      <c r="C13" t="s">
        <v>319</v>
      </c>
      <c r="D13" t="s">
        <v>319</v>
      </c>
    </row>
    <row r="14" spans="1:5" ht="12.75">
      <c r="A14" t="s">
        <v>648</v>
      </c>
      <c r="B14" t="s">
        <v>319</v>
      </c>
      <c r="C14" t="s">
        <v>319</v>
      </c>
      <c r="D14" t="s">
        <v>319</v>
      </c>
    </row>
    <row r="15" spans="1:5" ht="12.75">
      <c r="A15" t="s">
        <v>649</v>
      </c>
      <c r="B15" t="s">
        <v>319</v>
      </c>
      <c r="C15" t="s">
        <v>319</v>
      </c>
      <c r="D15" t="s">
        <v>319</v>
      </c>
    </row>
    <row r="16" spans="1:5" ht="12.75">
      <c r="A16" t="s">
        <v>650</v>
      </c>
      <c r="B16" t="s">
        <v>319</v>
      </c>
      <c r="C16" t="s">
        <v>319</v>
      </c>
      <c r="D16" t="s">
        <v>319</v>
      </c>
    </row>
    <row r="17" spans="1:5" ht="12.75">
      <c r="A17" t="s">
        <v>651</v>
      </c>
      <c r="B17" t="s">
        <v>319</v>
      </c>
      <c r="C17" t="s">
        <v>319</v>
      </c>
      <c r="D17" t="s">
        <v>319</v>
      </c>
    </row>
    <row r="18" spans="1:5" ht="12.75">
      <c r="A18" t="s">
        <v>652</v>
      </c>
      <c r="B18" t="s">
        <v>653</v>
      </c>
      <c r="C18" t="s">
        <v>319</v>
      </c>
      <c r="D18" t="s">
        <v>319</v>
      </c>
    </row>
    <row r="19" spans="1:5" ht="12.75">
      <c r="A19" t="s">
        <v>654</v>
      </c>
      <c r="B19" t="s">
        <v>319</v>
      </c>
      <c r="C19" t="s">
        <v>319</v>
      </c>
      <c r="D19" t="s">
        <v>319</v>
      </c>
    </row>
    <row r="20" spans="1:5" ht="12.75">
      <c r="A20" t="s">
        <v>655</v>
      </c>
      <c r="B20" t="s">
        <v>656</v>
      </c>
      <c r="C20" t="s">
        <v>319</v>
      </c>
      <c r="D20" t="s">
        <v>319</v>
      </c>
    </row>
    <row r="21" spans="1:5" ht="12.75">
      <c r="A21" t="s">
        <v>657</v>
      </c>
      <c r="B21" t="s">
        <v>319</v>
      </c>
      <c r="C21" t="s">
        <v>658</v>
      </c>
      <c r="D21" t="s">
        <v>319</v>
      </c>
    </row>
    <row r="22" spans="1:5" ht="12.75">
      <c r="A22" t="s">
        <v>659</v>
      </c>
      <c r="B22" t="s">
        <v>319</v>
      </c>
      <c r="C22" t="s">
        <v>319</v>
      </c>
      <c r="D22" t="s">
        <v>319</v>
      </c>
    </row>
    <row r="23" spans="1:5" ht="12.75">
      <c r="A23" t="s">
        <v>660</v>
      </c>
      <c r="B23" t="s">
        <v>661</v>
      </c>
      <c r="C23" t="s">
        <v>319</v>
      </c>
      <c r="D23" t="s">
        <v>319</v>
      </c>
    </row>
    <row r="24" spans="1:5" ht="12.75">
      <c r="A24" t="s">
        <v>662</v>
      </c>
      <c r="B24" t="s">
        <v>663</v>
      </c>
      <c r="C24" t="s">
        <v>319</v>
      </c>
      <c r="D24" t="s">
        <v>319</v>
      </c>
    </row>
    <row r="25" spans="1:5" ht="12.75">
      <c r="A25" t="s">
        <v>664</v>
      </c>
      <c r="B25" t="s">
        <v>665</v>
      </c>
      <c r="C25" t="s">
        <v>666</v>
      </c>
      <c r="D25" t="s">
        <v>319</v>
      </c>
    </row>
    <row r="26" spans="1:5" ht="12.75">
      <c r="A26" t="s">
        <v>667</v>
      </c>
      <c r="B26" t="s">
        <v>319</v>
      </c>
      <c r="C26" t="s">
        <v>319</v>
      </c>
      <c r="D26" t="s">
        <v>319</v>
      </c>
    </row>
    <row r="27" spans="1:5" ht="12.75">
      <c r="A27" t="s">
        <v>668</v>
      </c>
      <c r="B27" t="s">
        <v>669</v>
      </c>
      <c r="C27" t="s">
        <v>670</v>
      </c>
      <c r="D27" t="s">
        <v>319</v>
      </c>
    </row>
    <row r="28" spans="1:5" ht="12.75">
      <c r="A28" t="s">
        <v>671</v>
      </c>
      <c r="B28" t="s">
        <v>319</v>
      </c>
      <c r="C28" t="s">
        <v>319</v>
      </c>
      <c r="D28" t="s">
        <v>319</v>
      </c>
    </row>
    <row r="29" spans="1:5" ht="12.75">
      <c r="A29" t="s">
        <v>672</v>
      </c>
      <c r="B29" t="s">
        <v>319</v>
      </c>
      <c r="C29" t="s">
        <v>319</v>
      </c>
      <c r="D29" t="s">
        <v>319</v>
      </c>
    </row>
    <row r="30" spans="1:5" ht="12.75">
      <c r="A30" t="s">
        <v>673</v>
      </c>
      <c r="B30" t="s">
        <v>674</v>
      </c>
      <c r="C30" t="s">
        <v>319</v>
      </c>
      <c r="D30" t="s">
        <v>319</v>
      </c>
    </row>
    <row r="31" spans="1:5" ht="12.75">
      <c r="A31" s="2" t="s">
        <v>406</v>
      </c>
      <c r="B31" s="2" t="s">
        <v>675</v>
      </c>
      <c r="C31" s="2" t="s">
        <v>676</v>
      </c>
      <c r="D31" s="2" t="s">
        <v>319</v>
      </c>
    </row>
    <row r="32" spans="1:5" ht="12.75">
      <c r="A32" t="s">
        <v>677</v>
      </c>
      <c r="B32" t="s">
        <v>678</v>
      </c>
      <c r="C32" t="s">
        <v>679</v>
      </c>
      <c r="D32" t="s">
        <v>319</v>
      </c>
    </row>
    <row r="33" spans="1:5" ht="12.75">
      <c r="A33" s="2" t="s">
        <v>680</v>
      </c>
      <c r="B33" s="2" t="s">
        <v>681</v>
      </c>
      <c r="C33" s="2" t="s">
        <v>682</v>
      </c>
      <c r="D33" s="2" t="s">
        <v>319</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2.75"/>
  <sheetData>
    <row r="1" ht="18">
      <c r="A1" s="1" t="s">
        <v>683</v>
      </c>
    </row>
    <row r="3" spans="1:9" ht="12.75">
      <c r="A3" t="s">
        <v>684</v>
      </c>
      <c r="I3" t="s">
        <v>246</v>
      </c>
    </row>
    <row r="4" spans="2:9" ht="12.75">
      <c r="B4" t="s">
        <v>685</v>
      </c>
      <c r="I4" t="s">
        <v>216</v>
      </c>
    </row>
    <row r="5" spans="2:9" ht="12.75">
      <c r="B5" t="s">
        <v>686</v>
      </c>
      <c r="I5" t="s">
        <v>216</v>
      </c>
    </row>
    <row r="6" spans="2:9" ht="12.75">
      <c r="B6" t="s">
        <v>687</v>
      </c>
      <c r="I6" t="s">
        <v>246</v>
      </c>
    </row>
    <row r="7" spans="2:9" ht="12.75">
      <c r="B7" t="s">
        <v>688</v>
      </c>
      <c r="I7" t="s">
        <v>63</v>
      </c>
    </row>
    <row r="8" spans="2:9" ht="12.75">
      <c r="B8" t="s">
        <v>689</v>
      </c>
      <c r="I8" t="s">
        <v>63</v>
      </c>
    </row>
    <row r="9" spans="2:9" ht="12.75">
      <c r="B9" t="s">
        <v>690</v>
      </c>
      <c r="I9" t="s">
        <v>63</v>
      </c>
    </row>
    <row r="10" spans="2:9" ht="12.75">
      <c r="B10" t="s">
        <v>691</v>
      </c>
      <c r="I10" t="s">
        <v>63</v>
      </c>
    </row>
    <row r="11" spans="2:9" ht="12.75">
      <c r="B11" t="s">
        <v>692</v>
      </c>
      <c r="I11" t="s">
        <v>63</v>
      </c>
    </row>
    <row r="12" spans="2:9" ht="12.75">
      <c r="B12" t="s">
        <v>693</v>
      </c>
      <c r="I12" t="s">
        <v>63</v>
      </c>
    </row>
    <row r="13" spans="2:9" ht="12.75">
      <c r="B13" t="s">
        <v>694</v>
      </c>
      <c r="I13" t="s">
        <v>63</v>
      </c>
    </row>
    <row r="14" spans="2:9" ht="12.75">
      <c r="B14" t="s">
        <v>695</v>
      </c>
      <c r="I14" t="s">
        <v>63</v>
      </c>
    </row>
    <row r="15" spans="2:9" ht="12.75">
      <c r="B15" t="s">
        <v>696</v>
      </c>
      <c r="I15" t="s">
        <v>63</v>
      </c>
    </row>
    <row r="16" spans="2:9" ht="12.75">
      <c r="B16" t="s">
        <v>303</v>
      </c>
      <c r="I16" t="s">
        <v>63</v>
      </c>
    </row>
    <row r="17" spans="1:9" ht="12.75">
      <c r="A17" t="s">
        <v>684</v>
      </c>
      <c r="I17" t="s">
        <v>246</v>
      </c>
    </row>
    <row r="18" spans="2:9" ht="12.75">
      <c r="B18" t="s">
        <v>685</v>
      </c>
      <c r="I18" t="s">
        <v>216</v>
      </c>
    </row>
    <row r="19" spans="2:9" ht="12.75">
      <c r="B19" t="s">
        <v>686</v>
      </c>
      <c r="I19" t="s">
        <v>216</v>
      </c>
    </row>
    <row r="20" spans="2:9" ht="12.75">
      <c r="B20" t="s">
        <v>687</v>
      </c>
      <c r="I20" t="s">
        <v>63</v>
      </c>
    </row>
    <row r="21" spans="2:9" ht="12.75">
      <c r="B21" t="s">
        <v>688</v>
      </c>
      <c r="I21" t="s">
        <v>63</v>
      </c>
    </row>
    <row r="22" spans="2:9" ht="12.75">
      <c r="B22" t="s">
        <v>689</v>
      </c>
      <c r="I22" t="s">
        <v>63</v>
      </c>
    </row>
    <row r="23" spans="2:9" ht="12.75">
      <c r="B23" t="s">
        <v>690</v>
      </c>
      <c r="I23" t="s">
        <v>63</v>
      </c>
    </row>
    <row r="24" spans="2:9" ht="12.75">
      <c r="B24" t="s">
        <v>691</v>
      </c>
      <c r="I24" t="s">
        <v>63</v>
      </c>
    </row>
    <row r="25" spans="2:9" ht="12.75">
      <c r="B25" t="s">
        <v>692</v>
      </c>
      <c r="I25" t="s">
        <v>63</v>
      </c>
    </row>
    <row r="26" spans="2:9" ht="12.75">
      <c r="B26" t="s">
        <v>693</v>
      </c>
      <c r="I26" t="s">
        <v>63</v>
      </c>
    </row>
    <row r="27" spans="2:9" ht="12.75">
      <c r="B27" t="s">
        <v>694</v>
      </c>
      <c r="I27" t="s">
        <v>63</v>
      </c>
    </row>
    <row r="28" spans="2:9" ht="12.75">
      <c r="B28" t="s">
        <v>695</v>
      </c>
      <c r="I28" t="s">
        <v>246</v>
      </c>
    </row>
    <row r="29" spans="2:9" ht="12.75">
      <c r="B29" t="s">
        <v>696</v>
      </c>
      <c r="I29" t="s">
        <v>63</v>
      </c>
    </row>
    <row r="30" spans="2:9" ht="12.75">
      <c r="B30" t="s">
        <v>303</v>
      </c>
      <c r="I30" t="s">
        <v>63</v>
      </c>
    </row>
    <row r="31" spans="1:9" ht="12.75">
      <c r="A31" t="s">
        <v>684</v>
      </c>
      <c r="I31" t="s">
        <v>216</v>
      </c>
    </row>
    <row r="32" spans="2:9" ht="12.75">
      <c r="B32" t="s">
        <v>685</v>
      </c>
      <c r="I32" t="s">
        <v>216</v>
      </c>
    </row>
    <row r="33" spans="2:9" ht="12.75">
      <c r="B33" t="s">
        <v>686</v>
      </c>
      <c r="I33" t="s">
        <v>216</v>
      </c>
    </row>
    <row r="34" spans="2:9" ht="12.75">
      <c r="B34" t="s">
        <v>687</v>
      </c>
      <c r="I34" t="s">
        <v>216</v>
      </c>
    </row>
    <row r="35" spans="2:9" ht="12.75">
      <c r="B35" t="s">
        <v>688</v>
      </c>
      <c r="I35" t="s">
        <v>216</v>
      </c>
    </row>
    <row r="36" spans="2:9" ht="12.75">
      <c r="B36" t="s">
        <v>689</v>
      </c>
      <c r="I36" t="s">
        <v>216</v>
      </c>
    </row>
    <row r="37" spans="2:9" ht="12.75">
      <c r="B37" t="s">
        <v>690</v>
      </c>
      <c r="I37" t="s">
        <v>216</v>
      </c>
    </row>
    <row r="38" spans="2:9" ht="12.75">
      <c r="B38" t="s">
        <v>691</v>
      </c>
      <c r="I38" t="s">
        <v>216</v>
      </c>
    </row>
    <row r="39" spans="2:9" ht="12.75">
      <c r="B39" t="s">
        <v>692</v>
      </c>
      <c r="I39" t="s">
        <v>216</v>
      </c>
    </row>
    <row r="40" spans="2:9" ht="12.75">
      <c r="B40" t="s">
        <v>693</v>
      </c>
      <c r="I40" t="s">
        <v>216</v>
      </c>
    </row>
    <row r="41" spans="2:9" ht="12.75">
      <c r="B41" t="s">
        <v>694</v>
      </c>
      <c r="I41" t="s">
        <v>216</v>
      </c>
    </row>
    <row r="42" spans="2:9" ht="12.75">
      <c r="B42" t="s">
        <v>695</v>
      </c>
      <c r="I42" t="s">
        <v>216</v>
      </c>
    </row>
    <row r="43" spans="2:9" ht="12.75">
      <c r="B43" t="s">
        <v>696</v>
      </c>
      <c r="I43" t="s">
        <v>216</v>
      </c>
    </row>
    <row r="44" spans="2:9" ht="12.75">
      <c r="B44" t="s">
        <v>303</v>
      </c>
      <c r="I44" t="s">
        <v>216</v>
      </c>
    </row>
    <row r="45" spans="1:9" ht="12.75">
      <c r="A45" t="s">
        <v>684</v>
      </c>
      <c r="I45" t="s">
        <v>216</v>
      </c>
    </row>
    <row r="46" spans="2:9" ht="12.75">
      <c r="B46" t="s">
        <v>685</v>
      </c>
      <c r="I46" t="s">
        <v>216</v>
      </c>
    </row>
    <row r="47" spans="2:9" ht="12.75">
      <c r="B47" t="s">
        <v>686</v>
      </c>
      <c r="I47" t="s">
        <v>216</v>
      </c>
    </row>
    <row r="48" spans="2:9" ht="12.75">
      <c r="B48" t="s">
        <v>687</v>
      </c>
      <c r="I48" t="s">
        <v>216</v>
      </c>
    </row>
    <row r="49" spans="2:9" ht="12.75">
      <c r="B49" t="s">
        <v>688</v>
      </c>
      <c r="I49" t="s">
        <v>216</v>
      </c>
    </row>
    <row r="50" spans="2:9" ht="12.75">
      <c r="B50" t="s">
        <v>689</v>
      </c>
      <c r="I50" t="s">
        <v>216</v>
      </c>
    </row>
    <row r="51" spans="2:9" ht="12.75">
      <c r="B51" t="s">
        <v>690</v>
      </c>
      <c r="I51" t="s">
        <v>216</v>
      </c>
    </row>
    <row r="52" spans="2:9" ht="12.75">
      <c r="B52" t="s">
        <v>691</v>
      </c>
      <c r="I52" t="s">
        <v>216</v>
      </c>
    </row>
    <row r="53" spans="2:9" ht="12.75">
      <c r="B53" t="s">
        <v>692</v>
      </c>
      <c r="I53" t="s">
        <v>216</v>
      </c>
    </row>
    <row r="54" spans="2:9" ht="12.75">
      <c r="B54" t="s">
        <v>693</v>
      </c>
      <c r="I54" t="s">
        <v>216</v>
      </c>
    </row>
    <row r="55" spans="2:9" ht="12.75">
      <c r="B55" t="s">
        <v>694</v>
      </c>
      <c r="I55" t="s">
        <v>216</v>
      </c>
    </row>
    <row r="56" spans="2:9" ht="12.75">
      <c r="B56" t="s">
        <v>695</v>
      </c>
      <c r="I56" t="s">
        <v>216</v>
      </c>
    </row>
    <row r="57" spans="2:9" ht="12.75">
      <c r="B57" t="s">
        <v>696</v>
      </c>
      <c r="I57" t="s">
        <v>216</v>
      </c>
    </row>
    <row r="58" spans="2:9" ht="12.75">
      <c r="B58" t="s">
        <v>303</v>
      </c>
      <c r="I58" t="s">
        <v>216</v>
      </c>
    </row>
    <row r="59" spans="1:9" ht="12.75">
      <c r="A59" t="s">
        <v>684</v>
      </c>
      <c r="I59" t="s">
        <v>216</v>
      </c>
    </row>
    <row r="60" spans="2:9" ht="12.75">
      <c r="B60" t="s">
        <v>685</v>
      </c>
      <c r="I60" t="s">
        <v>216</v>
      </c>
    </row>
    <row r="61" spans="2:9" ht="12.75">
      <c r="B61" t="s">
        <v>686</v>
      </c>
      <c r="I61" t="s">
        <v>216</v>
      </c>
    </row>
    <row r="62" spans="2:9" ht="12.75">
      <c r="B62" t="s">
        <v>687</v>
      </c>
      <c r="I62" t="s">
        <v>216</v>
      </c>
    </row>
    <row r="63" spans="2:9" ht="12.75">
      <c r="B63" t="s">
        <v>688</v>
      </c>
      <c r="I63" t="s">
        <v>216</v>
      </c>
    </row>
    <row r="64" spans="2:9" ht="12.75">
      <c r="B64" t="s">
        <v>689</v>
      </c>
      <c r="I64" t="s">
        <v>216</v>
      </c>
    </row>
    <row r="65" spans="2:9" ht="12.75">
      <c r="B65" t="s">
        <v>690</v>
      </c>
      <c r="I65" t="s">
        <v>216</v>
      </c>
    </row>
    <row r="66" spans="2:9" ht="12.75">
      <c r="B66" t="s">
        <v>691</v>
      </c>
      <c r="I66" t="s">
        <v>216</v>
      </c>
    </row>
    <row r="67" spans="2:9" ht="12.75">
      <c r="B67" t="s">
        <v>692</v>
      </c>
      <c r="I67" t="s">
        <v>216</v>
      </c>
    </row>
    <row r="68" spans="2:9" ht="12.75">
      <c r="B68" t="s">
        <v>693</v>
      </c>
      <c r="I68" t="s">
        <v>216</v>
      </c>
    </row>
    <row r="69" spans="2:9" ht="12.75">
      <c r="B69" t="s">
        <v>694</v>
      </c>
      <c r="I69" t="s">
        <v>216</v>
      </c>
    </row>
    <row r="70" spans="2:9" ht="12.75">
      <c r="B70" t="s">
        <v>695</v>
      </c>
      <c r="I70" t="s">
        <v>216</v>
      </c>
    </row>
    <row r="71" spans="2:9" ht="12.75">
      <c r="B71" t="s">
        <v>696</v>
      </c>
      <c r="I71" t="s">
        <v>216</v>
      </c>
    </row>
    <row r="72" spans="2:9" ht="12.75">
      <c r="B72" t="s">
        <v>303</v>
      </c>
      <c r="I72" t="s">
        <v>216</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A1" sqref="A1"/>
    </sheetView>
  </sheetViews>
  <sheetFormatPr defaultColWidth="9.140625" defaultRowHeight="12.75"/>
  <sheetData>
    <row r="1" ht="18">
      <c r="A1" s="1" t="s">
        <v>89</v>
      </c>
    </row>
    <row r="2" ht="12.75">
      <c r="A2" s="2" t="s">
        <v>90</v>
      </c>
    </row>
    <row r="3" ht="12.75">
      <c r="A3" s="2" t="s">
        <v>91</v>
      </c>
    </row>
    <row r="4" ht="12.75">
      <c r="A4" s="2" t="s">
        <v>92</v>
      </c>
    </row>
    <row r="5" spans="2:11" ht="15.75">
      <c r="B5" s="4" t="s">
        <v>93</v>
      </c>
      <c r="E5" s="4" t="s">
        <v>94</v>
      </c>
      <c r="H5" s="4" t="s">
        <v>95</v>
      </c>
      <c r="K5" s="4" t="s">
        <v>96</v>
      </c>
    </row>
    <row r="6" spans="1:13" ht="12.75">
      <c r="A6" s="2" t="s">
        <v>11</v>
      </c>
      <c r="B6" s="2" t="s">
        <v>97</v>
      </c>
      <c r="C6" s="2" t="s">
        <v>98</v>
      </c>
      <c r="D6" s="2" t="s">
        <v>4</v>
      </c>
      <c r="E6" s="2" t="s">
        <v>97</v>
      </c>
      <c r="F6" s="2" t="s">
        <v>98</v>
      </c>
      <c r="G6" s="2" t="s">
        <v>4</v>
      </c>
      <c r="H6" s="2" t="s">
        <v>97</v>
      </c>
      <c r="I6" s="2" t="s">
        <v>98</v>
      </c>
      <c r="J6" s="2" t="s">
        <v>4</v>
      </c>
      <c r="K6" s="2" t="s">
        <v>97</v>
      </c>
      <c r="L6" s="2" t="s">
        <v>98</v>
      </c>
      <c r="M6" s="2" t="s">
        <v>4</v>
      </c>
    </row>
    <row r="7" spans="1:13" ht="12.75">
      <c r="A7" t="s">
        <v>99</v>
      </c>
      <c r="B7" s="3">
        <v>0</v>
      </c>
      <c r="C7" s="3">
        <v>1</v>
      </c>
      <c r="D7" s="3">
        <v>1</v>
      </c>
      <c r="E7" s="5">
        <v>0</v>
      </c>
      <c r="F7" s="5">
        <v>1</v>
      </c>
      <c r="G7" s="5">
        <v>0.8299999833106995</v>
      </c>
      <c r="H7" s="3">
        <v>0</v>
      </c>
      <c r="I7" s="3">
        <v>84249</v>
      </c>
      <c r="J7" s="3">
        <v>70950</v>
      </c>
      <c r="K7" s="3">
        <v>0</v>
      </c>
      <c r="L7" s="3">
        <v>0</v>
      </c>
      <c r="M7" s="3">
        <v>0</v>
      </c>
    </row>
    <row r="8" spans="1:13" ht="12.75">
      <c r="A8" t="s">
        <v>100</v>
      </c>
      <c r="B8" s="3">
        <v>2</v>
      </c>
      <c r="C8" s="3">
        <v>2</v>
      </c>
      <c r="D8" s="3">
        <v>1</v>
      </c>
      <c r="E8" s="5">
        <v>2</v>
      </c>
      <c r="F8" s="5">
        <v>2</v>
      </c>
      <c r="G8" s="5">
        <v>1.25</v>
      </c>
      <c r="H8" s="3">
        <v>129415</v>
      </c>
      <c r="I8" s="3">
        <v>122435</v>
      </c>
      <c r="J8" s="3">
        <v>82486</v>
      </c>
      <c r="K8" s="3">
        <v>4282</v>
      </c>
      <c r="L8" s="3">
        <v>0</v>
      </c>
      <c r="M8" s="3">
        <v>0</v>
      </c>
    </row>
    <row r="9" spans="1:13" ht="12.75">
      <c r="A9" t="s">
        <v>101</v>
      </c>
      <c r="B9" s="3">
        <v>26</v>
      </c>
      <c r="C9" s="3">
        <v>26</v>
      </c>
      <c r="D9" s="3">
        <v>23</v>
      </c>
      <c r="E9" s="5">
        <v>26.06999969482422</v>
      </c>
      <c r="F9" s="5">
        <v>25.979999542236328</v>
      </c>
      <c r="G9" s="5">
        <v>24.110000610351562</v>
      </c>
      <c r="H9" s="3">
        <v>850340</v>
      </c>
      <c r="I9" s="3">
        <v>853017</v>
      </c>
      <c r="J9" s="3">
        <v>870801</v>
      </c>
      <c r="K9" s="3">
        <v>16437</v>
      </c>
      <c r="L9" s="3">
        <v>11752</v>
      </c>
      <c r="M9" s="3">
        <v>0</v>
      </c>
    </row>
    <row r="10" spans="1:13" ht="12.75">
      <c r="A10" t="s">
        <v>102</v>
      </c>
      <c r="B10" s="3">
        <v>30</v>
      </c>
      <c r="C10" s="3">
        <v>28</v>
      </c>
      <c r="D10" s="3">
        <v>27</v>
      </c>
      <c r="E10" s="5">
        <v>30.329999923706055</v>
      </c>
      <c r="F10" s="5">
        <v>28.989999771118164</v>
      </c>
      <c r="G10" s="5">
        <v>27.5</v>
      </c>
      <c r="H10" s="3">
        <v>798319</v>
      </c>
      <c r="I10" s="3">
        <v>769257</v>
      </c>
      <c r="J10" s="3">
        <v>770120</v>
      </c>
      <c r="K10" s="3">
        <v>11852</v>
      </c>
      <c r="L10" s="3">
        <v>11952</v>
      </c>
      <c r="M10" s="3">
        <v>0</v>
      </c>
    </row>
    <row r="11" spans="1:13" ht="12.75">
      <c r="A11" t="s">
        <v>103</v>
      </c>
      <c r="B11" s="3">
        <v>12</v>
      </c>
      <c r="C11" s="3">
        <v>11</v>
      </c>
      <c r="D11" s="3">
        <v>11</v>
      </c>
      <c r="E11" s="5">
        <v>12.210000038146973</v>
      </c>
      <c r="F11" s="5">
        <v>10.260000228881836</v>
      </c>
      <c r="G11" s="5">
        <v>10</v>
      </c>
      <c r="H11" s="3">
        <v>279282</v>
      </c>
      <c r="I11" s="3">
        <v>241697</v>
      </c>
      <c r="J11" s="3">
        <v>240768</v>
      </c>
      <c r="K11" s="3">
        <v>650</v>
      </c>
      <c r="L11" s="3">
        <v>3975</v>
      </c>
      <c r="M11" s="3">
        <v>0</v>
      </c>
    </row>
    <row r="12" spans="1:13" ht="12.75">
      <c r="A12" s="2" t="s">
        <v>104</v>
      </c>
      <c r="B12" s="6">
        <f aca="true" t="shared" si="0" ref="B12:M12">SUM(B7:B11)</f>
        <v>70</v>
      </c>
      <c r="C12" s="6">
        <f t="shared" si="0"/>
        <v>68</v>
      </c>
      <c r="D12" s="6">
        <f t="shared" si="0"/>
        <v>63</v>
      </c>
      <c r="E12" s="5">
        <f t="shared" si="0"/>
        <v>70.60999965667725</v>
      </c>
      <c r="F12" s="5">
        <f t="shared" si="0"/>
        <v>68.22999954223633</v>
      </c>
      <c r="G12" s="5">
        <f t="shared" si="0"/>
        <v>63.69000059366226</v>
      </c>
      <c r="H12" s="6">
        <f t="shared" si="0"/>
        <v>2057356</v>
      </c>
      <c r="I12" s="6">
        <f t="shared" si="0"/>
        <v>2070655</v>
      </c>
      <c r="J12" s="6">
        <f t="shared" si="0"/>
        <v>2035125</v>
      </c>
      <c r="K12" s="6">
        <f t="shared" si="0"/>
        <v>33221</v>
      </c>
      <c r="L12" s="6">
        <f t="shared" si="0"/>
        <v>27679</v>
      </c>
      <c r="M12" s="6">
        <f t="shared" si="0"/>
        <v>0</v>
      </c>
    </row>
    <row r="13" spans="5:10" ht="12.75">
      <c r="E13" s="10" t="s">
        <v>105</v>
      </c>
      <c r="F13" s="11"/>
      <c r="G13" s="11"/>
      <c r="H13" s="3">
        <v>696022</v>
      </c>
      <c r="I13" s="3">
        <v>726343</v>
      </c>
      <c r="J13" s="3">
        <v>710808</v>
      </c>
    </row>
    <row r="14" spans="5:10" ht="12.75">
      <c r="E14" s="10" t="s">
        <v>106</v>
      </c>
      <c r="F14" s="11"/>
      <c r="G14" s="11"/>
      <c r="H14" s="6">
        <f>SUM(H12:H13)</f>
        <v>2753378</v>
      </c>
      <c r="I14" s="6">
        <f>SUM(I12:I13)</f>
        <v>2796998</v>
      </c>
      <c r="J14" s="6">
        <f>SUM(J12:J13)</f>
        <v>2745933</v>
      </c>
    </row>
  </sheetData>
  <sheetProtection/>
  <mergeCells count="2">
    <mergeCell ref="E13:G13"/>
    <mergeCell ref="E14:G1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7"/>
  <sheetViews>
    <sheetView zoomScalePageLayoutView="0" workbookViewId="0" topLeftCell="A1">
      <selection activeCell="A1" sqref="A1"/>
    </sheetView>
  </sheetViews>
  <sheetFormatPr defaultColWidth="9.140625" defaultRowHeight="12.75"/>
  <sheetData>
    <row r="1" ht="18">
      <c r="A1" s="1" t="s">
        <v>107</v>
      </c>
    </row>
    <row r="2" ht="12.75">
      <c r="A2" s="2" t="s">
        <v>90</v>
      </c>
    </row>
    <row r="3" ht="12.75">
      <c r="A3" s="2" t="s">
        <v>91</v>
      </c>
    </row>
    <row r="4" ht="12.75">
      <c r="A4" s="2" t="s">
        <v>92</v>
      </c>
    </row>
    <row r="6" spans="2:17" ht="15.75">
      <c r="B6" s="4" t="s">
        <v>108</v>
      </c>
      <c r="E6" s="4" t="s">
        <v>109</v>
      </c>
      <c r="H6" s="4" t="s">
        <v>110</v>
      </c>
      <c r="K6" s="2" t="s">
        <v>111</v>
      </c>
      <c r="N6" s="2" t="s">
        <v>112</v>
      </c>
      <c r="Q6" s="2" t="s">
        <v>113</v>
      </c>
    </row>
    <row r="7" spans="1:19" ht="12.75">
      <c r="A7" s="2" t="s">
        <v>11</v>
      </c>
      <c r="B7" s="2" t="s">
        <v>97</v>
      </c>
      <c r="C7" s="2" t="s">
        <v>98</v>
      </c>
      <c r="D7" s="2" t="s">
        <v>4</v>
      </c>
      <c r="E7" s="2" t="s">
        <v>97</v>
      </c>
      <c r="F7" s="2" t="s">
        <v>98</v>
      </c>
      <c r="G7" s="2" t="s">
        <v>4</v>
      </c>
      <c r="H7" s="2" t="s">
        <v>97</v>
      </c>
      <c r="I7" s="2" t="s">
        <v>98</v>
      </c>
      <c r="J7" s="2" t="s">
        <v>4</v>
      </c>
      <c r="K7" s="2" t="s">
        <v>97</v>
      </c>
      <c r="L7" s="2" t="s">
        <v>98</v>
      </c>
      <c r="M7" s="2" t="s">
        <v>4</v>
      </c>
      <c r="N7" s="2" t="s">
        <v>97</v>
      </c>
      <c r="O7" s="2" t="s">
        <v>98</v>
      </c>
      <c r="P7" s="2" t="s">
        <v>4</v>
      </c>
      <c r="Q7" s="2" t="s">
        <v>97</v>
      </c>
      <c r="R7" s="2" t="s">
        <v>98</v>
      </c>
      <c r="S7" s="2" t="s">
        <v>4</v>
      </c>
    </row>
    <row r="8" spans="1:19" ht="12.75">
      <c r="A8" t="s">
        <v>99</v>
      </c>
      <c r="B8">
        <v>0</v>
      </c>
      <c r="C8" s="3" t="s">
        <v>114</v>
      </c>
      <c r="D8" s="3" t="s">
        <v>115</v>
      </c>
      <c r="E8" s="3">
        <v>0</v>
      </c>
      <c r="F8" s="3">
        <v>84249</v>
      </c>
      <c r="G8" s="3">
        <v>85140</v>
      </c>
      <c r="H8" s="3">
        <v>0</v>
      </c>
      <c r="I8" s="3">
        <v>45224</v>
      </c>
      <c r="J8" s="3">
        <v>44174</v>
      </c>
      <c r="K8" s="3">
        <v>0</v>
      </c>
      <c r="L8" s="3">
        <v>39025</v>
      </c>
      <c r="M8" s="3">
        <v>40966</v>
      </c>
      <c r="N8" s="3">
        <v>0</v>
      </c>
      <c r="O8" s="3">
        <v>0</v>
      </c>
      <c r="P8" s="3">
        <v>0</v>
      </c>
      <c r="Q8" s="3">
        <v>0</v>
      </c>
      <c r="R8" s="3">
        <v>0</v>
      </c>
      <c r="S8" s="3">
        <v>0</v>
      </c>
    </row>
    <row r="9" spans="1:19" ht="12.75">
      <c r="A9" t="s">
        <v>100</v>
      </c>
      <c r="B9" s="3" t="s">
        <v>116</v>
      </c>
      <c r="C9" s="3" t="s">
        <v>116</v>
      </c>
      <c r="D9" s="3" t="s">
        <v>117</v>
      </c>
      <c r="E9" s="3">
        <v>62567</v>
      </c>
      <c r="F9" s="3">
        <v>61218</v>
      </c>
      <c r="G9" s="3">
        <v>65989</v>
      </c>
      <c r="H9" s="3">
        <v>43311</v>
      </c>
      <c r="I9" s="3">
        <v>42485</v>
      </c>
      <c r="J9" s="3">
        <v>43302</v>
      </c>
      <c r="K9" s="3">
        <v>19256</v>
      </c>
      <c r="L9" s="3">
        <v>18733</v>
      </c>
      <c r="M9" s="3">
        <v>22687</v>
      </c>
      <c r="N9" s="3">
        <v>0</v>
      </c>
      <c r="O9" s="3">
        <v>0</v>
      </c>
      <c r="P9" s="3">
        <v>0</v>
      </c>
      <c r="Q9" s="3">
        <v>2141</v>
      </c>
      <c r="R9" s="3">
        <v>0</v>
      </c>
      <c r="S9" s="3">
        <v>0</v>
      </c>
    </row>
    <row r="10" spans="1:19" ht="12.75">
      <c r="A10" t="s">
        <v>101</v>
      </c>
      <c r="B10" s="3" t="s">
        <v>118</v>
      </c>
      <c r="C10" s="3" t="s">
        <v>119</v>
      </c>
      <c r="D10" s="3" t="s">
        <v>120</v>
      </c>
      <c r="E10" s="3">
        <v>31984</v>
      </c>
      <c r="F10" s="3">
        <v>32380</v>
      </c>
      <c r="G10" s="3">
        <v>36114</v>
      </c>
      <c r="H10" s="3">
        <v>26212</v>
      </c>
      <c r="I10" s="3">
        <v>26881</v>
      </c>
      <c r="J10" s="3">
        <v>28225</v>
      </c>
      <c r="K10" s="3">
        <v>5772</v>
      </c>
      <c r="L10" s="3">
        <v>5499</v>
      </c>
      <c r="M10" s="3">
        <v>7889</v>
      </c>
      <c r="N10" s="3">
        <v>0</v>
      </c>
      <c r="O10" s="3">
        <v>452</v>
      </c>
      <c r="P10" s="3">
        <v>0</v>
      </c>
      <c r="Q10" s="3">
        <v>630</v>
      </c>
      <c r="R10" s="3">
        <v>0</v>
      </c>
      <c r="S10" s="3">
        <v>0</v>
      </c>
    </row>
    <row r="11" spans="1:19" ht="12.75">
      <c r="A11" t="s">
        <v>102</v>
      </c>
      <c r="B11" s="3" t="s">
        <v>121</v>
      </c>
      <c r="C11" s="3" t="s">
        <v>122</v>
      </c>
      <c r="D11" s="3" t="s">
        <v>123</v>
      </c>
      <c r="E11" s="3">
        <v>25928</v>
      </c>
      <c r="F11" s="3">
        <v>26124</v>
      </c>
      <c r="G11" s="3">
        <v>28004</v>
      </c>
      <c r="H11" s="3">
        <v>22941</v>
      </c>
      <c r="I11" s="3">
        <v>23460</v>
      </c>
      <c r="J11" s="3">
        <v>23805</v>
      </c>
      <c r="K11" s="3">
        <v>2987</v>
      </c>
      <c r="L11" s="3">
        <v>2664</v>
      </c>
      <c r="M11" s="3">
        <v>4199</v>
      </c>
      <c r="N11" s="3">
        <v>0</v>
      </c>
      <c r="O11" s="3">
        <v>412</v>
      </c>
      <c r="P11" s="3">
        <v>0</v>
      </c>
      <c r="Q11" s="3">
        <v>391</v>
      </c>
      <c r="R11" s="3">
        <v>0</v>
      </c>
      <c r="S11" s="3">
        <v>0</v>
      </c>
    </row>
    <row r="12" spans="1:19" ht="12.75">
      <c r="A12" t="s">
        <v>103</v>
      </c>
      <c r="B12" s="3" t="s">
        <v>124</v>
      </c>
      <c r="C12" s="3" t="s">
        <v>125</v>
      </c>
      <c r="D12" s="3" t="s">
        <v>126</v>
      </c>
      <c r="E12" s="3">
        <v>22814</v>
      </c>
      <c r="F12" s="3">
        <v>23181</v>
      </c>
      <c r="G12" s="3">
        <v>24077</v>
      </c>
      <c r="H12" s="3">
        <v>20671</v>
      </c>
      <c r="I12" s="3">
        <v>21183</v>
      </c>
      <c r="J12" s="3">
        <v>21319</v>
      </c>
      <c r="K12" s="3">
        <v>2143</v>
      </c>
      <c r="L12" s="3">
        <v>1998</v>
      </c>
      <c r="M12" s="3">
        <v>2758</v>
      </c>
      <c r="N12" s="3">
        <v>0</v>
      </c>
      <c r="O12" s="3">
        <v>388</v>
      </c>
      <c r="P12" s="3">
        <v>0</v>
      </c>
      <c r="Q12" s="3">
        <v>53</v>
      </c>
      <c r="R12" s="3">
        <v>0</v>
      </c>
      <c r="S12" s="3">
        <v>0</v>
      </c>
    </row>
    <row r="13" spans="2:19" ht="12.75">
      <c r="B13" s="3" t="s">
        <v>127</v>
      </c>
      <c r="C13" s="3" t="s">
        <v>128</v>
      </c>
      <c r="D13" s="3" t="s">
        <v>129</v>
      </c>
      <c r="E13" s="3">
        <v>28659</v>
      </c>
      <c r="F13" s="3">
        <v>29949</v>
      </c>
      <c r="G13" s="3">
        <v>31943</v>
      </c>
      <c r="H13" s="3">
        <v>24330</v>
      </c>
      <c r="I13" s="3">
        <v>25301</v>
      </c>
      <c r="J13" s="3">
        <v>25732</v>
      </c>
      <c r="K13" s="3">
        <v>4330</v>
      </c>
      <c r="L13" s="3">
        <v>4648</v>
      </c>
      <c r="M13" s="3">
        <v>6211</v>
      </c>
      <c r="N13" s="3">
        <v>0</v>
      </c>
      <c r="O13" s="3">
        <v>406</v>
      </c>
      <c r="P13" s="3">
        <v>0</v>
      </c>
      <c r="Q13" s="3">
        <v>470</v>
      </c>
      <c r="R13" s="3">
        <v>0</v>
      </c>
      <c r="S13" s="3">
        <v>0</v>
      </c>
    </row>
    <row r="15" ht="12.75">
      <c r="A15" s="2" t="s">
        <v>130</v>
      </c>
    </row>
    <row r="16" ht="12.75">
      <c r="A16" s="2" t="s">
        <v>131</v>
      </c>
    </row>
    <row r="17" ht="12.75">
      <c r="A17" s="2" t="s">
        <v>132</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9.140625" defaultRowHeight="12.75"/>
  <sheetData>
    <row r="1" ht="18">
      <c r="A1" s="1" t="s">
        <v>133</v>
      </c>
    </row>
    <row r="2" ht="12.75">
      <c r="A2" s="2" t="s">
        <v>90</v>
      </c>
    </row>
    <row r="3" ht="12.75">
      <c r="A3" s="2" t="s">
        <v>91</v>
      </c>
    </row>
    <row r="4" ht="12.75">
      <c r="A4" s="2" t="s">
        <v>92</v>
      </c>
    </row>
    <row r="5" spans="1:5" ht="15.75">
      <c r="A5" s="4" t="s">
        <v>134</v>
      </c>
      <c r="E5" s="4" t="s">
        <v>135</v>
      </c>
    </row>
    <row r="6" spans="1:11" ht="12.75">
      <c r="A6" s="2" t="s">
        <v>136</v>
      </c>
      <c r="E6" s="2" t="s">
        <v>137</v>
      </c>
      <c r="H6" s="2" t="s">
        <v>138</v>
      </c>
      <c r="K6" s="2" t="s">
        <v>139</v>
      </c>
    </row>
    <row r="7" spans="1:13" ht="12.75">
      <c r="A7" s="2" t="s">
        <v>11</v>
      </c>
      <c r="B7" s="2" t="s">
        <v>97</v>
      </c>
      <c r="C7" s="2" t="s">
        <v>98</v>
      </c>
      <c r="D7" s="2" t="s">
        <v>4</v>
      </c>
      <c r="E7" s="2" t="s">
        <v>97</v>
      </c>
      <c r="F7" s="2" t="s">
        <v>98</v>
      </c>
      <c r="G7" s="2" t="s">
        <v>4</v>
      </c>
      <c r="H7" s="2" t="s">
        <v>97</v>
      </c>
      <c r="I7" s="2" t="s">
        <v>98</v>
      </c>
      <c r="J7" s="2" t="s">
        <v>4</v>
      </c>
      <c r="K7" s="2" t="s">
        <v>97</v>
      </c>
      <c r="L7" s="2" t="s">
        <v>98</v>
      </c>
      <c r="M7" s="2" t="s">
        <v>4</v>
      </c>
    </row>
    <row r="8" spans="1:13" ht="12.75">
      <c r="A8" t="s">
        <v>99</v>
      </c>
      <c r="B8">
        <v>0</v>
      </c>
      <c r="C8">
        <v>0</v>
      </c>
      <c r="D8">
        <v>1</v>
      </c>
      <c r="E8">
        <v>0</v>
      </c>
      <c r="F8" t="s">
        <v>140</v>
      </c>
      <c r="G8">
        <v>31</v>
      </c>
      <c r="H8">
        <v>0</v>
      </c>
      <c r="I8" t="s">
        <v>140</v>
      </c>
      <c r="J8">
        <v>0</v>
      </c>
      <c r="K8">
        <v>0</v>
      </c>
      <c r="L8" t="s">
        <v>140</v>
      </c>
      <c r="M8">
        <v>3</v>
      </c>
    </row>
    <row r="9" spans="1:13" ht="12.75">
      <c r="A9" t="s">
        <v>100</v>
      </c>
      <c r="B9">
        <v>2</v>
      </c>
      <c r="C9">
        <v>2</v>
      </c>
      <c r="D9">
        <v>1</v>
      </c>
      <c r="E9">
        <v>26</v>
      </c>
      <c r="F9">
        <v>29</v>
      </c>
      <c r="G9">
        <v>33</v>
      </c>
      <c r="H9">
        <v>0</v>
      </c>
      <c r="I9">
        <v>12</v>
      </c>
      <c r="J9">
        <v>0</v>
      </c>
      <c r="K9">
        <v>1.5</v>
      </c>
      <c r="L9">
        <v>2</v>
      </c>
      <c r="M9">
        <v>2</v>
      </c>
    </row>
    <row r="10" spans="1:13" ht="12.75">
      <c r="A10" t="s">
        <v>101</v>
      </c>
      <c r="B10">
        <v>23</v>
      </c>
      <c r="C10">
        <v>23</v>
      </c>
      <c r="D10">
        <v>22</v>
      </c>
      <c r="E10">
        <v>34.83</v>
      </c>
      <c r="F10">
        <v>36.3</v>
      </c>
      <c r="G10">
        <v>33.95</v>
      </c>
      <c r="H10">
        <v>4.43</v>
      </c>
      <c r="I10">
        <v>12.7</v>
      </c>
      <c r="J10">
        <v>13.27</v>
      </c>
      <c r="K10">
        <v>5.17</v>
      </c>
      <c r="L10">
        <v>8.7</v>
      </c>
      <c r="M10">
        <v>3.14</v>
      </c>
    </row>
    <row r="11" spans="1:13" ht="12.75">
      <c r="A11" t="s">
        <v>102</v>
      </c>
      <c r="B11">
        <v>30</v>
      </c>
      <c r="C11">
        <v>28</v>
      </c>
      <c r="D11">
        <v>27</v>
      </c>
      <c r="E11">
        <v>37.07</v>
      </c>
      <c r="F11">
        <v>35.21</v>
      </c>
      <c r="G11">
        <v>35.07</v>
      </c>
      <c r="H11">
        <v>8.57</v>
      </c>
      <c r="I11">
        <v>6.18</v>
      </c>
      <c r="J11">
        <v>6.52</v>
      </c>
      <c r="K11">
        <v>8.53</v>
      </c>
      <c r="L11">
        <v>8.07</v>
      </c>
      <c r="M11">
        <v>8.93</v>
      </c>
    </row>
    <row r="12" spans="1:13" ht="12.75">
      <c r="A12" t="s">
        <v>103</v>
      </c>
      <c r="B12">
        <v>12</v>
      </c>
      <c r="C12">
        <v>11</v>
      </c>
      <c r="D12">
        <v>11</v>
      </c>
      <c r="E12">
        <v>37.67</v>
      </c>
      <c r="F12">
        <v>40.36</v>
      </c>
      <c r="G12">
        <v>29.82</v>
      </c>
      <c r="H12">
        <v>5.08</v>
      </c>
      <c r="I12">
        <v>4.82</v>
      </c>
      <c r="J12">
        <v>22.45</v>
      </c>
      <c r="K12">
        <v>9.58</v>
      </c>
      <c r="L12">
        <v>7.64</v>
      </c>
      <c r="M12">
        <v>8.82</v>
      </c>
    </row>
    <row r="13" spans="1:13" ht="12.75">
      <c r="A13" s="2" t="s">
        <v>141</v>
      </c>
      <c r="B13" s="2">
        <v>67</v>
      </c>
      <c r="C13" s="2">
        <v>64</v>
      </c>
      <c r="D13" s="2">
        <v>62</v>
      </c>
      <c r="E13" s="2">
        <v>36.07</v>
      </c>
      <c r="F13" s="2">
        <v>36.61</v>
      </c>
      <c r="G13" s="2">
        <v>33.65</v>
      </c>
      <c r="H13" s="2">
        <v>6.27</v>
      </c>
      <c r="I13" s="2">
        <v>9.13</v>
      </c>
      <c r="J13" s="2">
        <v>11.53</v>
      </c>
      <c r="K13" s="2">
        <v>7.36</v>
      </c>
      <c r="L13" s="2">
        <v>8.05</v>
      </c>
      <c r="M13" s="2">
        <v>6.65</v>
      </c>
    </row>
    <row r="14" ht="12.75">
      <c r="A14" s="2" t="s">
        <v>142</v>
      </c>
    </row>
    <row r="15" ht="12.75">
      <c r="A15" s="2" t="s">
        <v>143</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144</v>
      </c>
    </row>
    <row r="2" ht="12.75">
      <c r="A2" s="2" t="s">
        <v>90</v>
      </c>
    </row>
    <row r="3" ht="12.75">
      <c r="A3" s="2" t="s">
        <v>91</v>
      </c>
    </row>
    <row r="4" ht="12.75">
      <c r="A4" s="2" t="s">
        <v>92</v>
      </c>
    </row>
    <row r="6" spans="1:5" ht="15.75">
      <c r="A6" s="4" t="s">
        <v>145</v>
      </c>
      <c r="E6" s="4" t="s">
        <v>146</v>
      </c>
    </row>
    <row r="7" ht="15.75">
      <c r="I7" s="4" t="s">
        <v>147</v>
      </c>
    </row>
    <row r="8" spans="1:12" ht="12.75">
      <c r="A8" s="2" t="s">
        <v>148</v>
      </c>
      <c r="B8" s="2" t="s">
        <v>97</v>
      </c>
      <c r="C8" s="2" t="s">
        <v>98</v>
      </c>
      <c r="D8" s="2" t="s">
        <v>4</v>
      </c>
      <c r="E8" s="2" t="s">
        <v>11</v>
      </c>
      <c r="F8" s="2" t="s">
        <v>97</v>
      </c>
      <c r="G8" s="2" t="s">
        <v>98</v>
      </c>
      <c r="H8" s="2" t="s">
        <v>4</v>
      </c>
      <c r="I8" s="2" t="s">
        <v>149</v>
      </c>
      <c r="J8" s="2" t="s">
        <v>97</v>
      </c>
      <c r="K8" s="2" t="s">
        <v>98</v>
      </c>
      <c r="L8" s="2" t="s">
        <v>4</v>
      </c>
    </row>
    <row r="9" spans="1:12" ht="12.75">
      <c r="A9" s="2" t="s">
        <v>150</v>
      </c>
      <c r="B9" s="3">
        <v>0</v>
      </c>
      <c r="C9" s="3">
        <v>0</v>
      </c>
      <c r="D9" s="3">
        <v>0</v>
      </c>
      <c r="E9" t="s">
        <v>151</v>
      </c>
      <c r="F9" s="3">
        <v>0</v>
      </c>
      <c r="G9" s="3">
        <v>0</v>
      </c>
      <c r="H9" s="3">
        <v>0</v>
      </c>
      <c r="I9" t="s">
        <v>152</v>
      </c>
      <c r="J9" s="3">
        <v>0</v>
      </c>
      <c r="K9" s="3">
        <v>0</v>
      </c>
      <c r="L9" s="3">
        <v>0</v>
      </c>
    </row>
    <row r="10" spans="1:12" ht="12.75">
      <c r="A10" s="2" t="s">
        <v>153</v>
      </c>
      <c r="B10" s="3">
        <v>0</v>
      </c>
      <c r="C10" s="3">
        <v>0</v>
      </c>
      <c r="D10" s="3">
        <v>0</v>
      </c>
      <c r="E10" t="s">
        <v>154</v>
      </c>
      <c r="F10" s="3">
        <v>0</v>
      </c>
      <c r="G10" s="3">
        <v>0</v>
      </c>
      <c r="H10" s="3">
        <v>0</v>
      </c>
      <c r="I10" t="s">
        <v>152</v>
      </c>
      <c r="J10" s="3">
        <v>0</v>
      </c>
      <c r="K10" s="3">
        <v>0</v>
      </c>
      <c r="L10" s="3">
        <v>0</v>
      </c>
    </row>
    <row r="11" spans="1:12" ht="12.75">
      <c r="A11" s="2" t="s">
        <v>155</v>
      </c>
      <c r="B11" s="3">
        <v>0</v>
      </c>
      <c r="C11" s="3">
        <v>0</v>
      </c>
      <c r="D11" s="3">
        <v>0</v>
      </c>
      <c r="E11" t="s">
        <v>156</v>
      </c>
      <c r="F11" s="3">
        <v>0</v>
      </c>
      <c r="G11" s="3">
        <v>0</v>
      </c>
      <c r="H11" s="3">
        <v>0</v>
      </c>
      <c r="I11" t="s">
        <v>152</v>
      </c>
      <c r="J11" s="3">
        <v>0</v>
      </c>
      <c r="K11" s="3">
        <v>0</v>
      </c>
      <c r="L11" s="3">
        <v>0</v>
      </c>
    </row>
    <row r="12" spans="1:12" ht="12.75">
      <c r="A12" s="2" t="s">
        <v>157</v>
      </c>
      <c r="B12" s="3">
        <v>0</v>
      </c>
      <c r="C12" s="3">
        <v>0</v>
      </c>
      <c r="D12" s="3">
        <v>0</v>
      </c>
      <c r="E12" t="s">
        <v>158</v>
      </c>
      <c r="F12" s="3">
        <v>0</v>
      </c>
      <c r="G12" s="3">
        <v>0</v>
      </c>
      <c r="H12" s="3">
        <v>0</v>
      </c>
      <c r="I12" t="s">
        <v>152</v>
      </c>
      <c r="J12" s="3">
        <v>0</v>
      </c>
      <c r="K12" s="3">
        <v>0</v>
      </c>
      <c r="L12" s="3">
        <v>0</v>
      </c>
    </row>
    <row r="13" spans="1:12" ht="12.75">
      <c r="A13" s="2" t="s">
        <v>159</v>
      </c>
      <c r="B13" s="3">
        <v>0</v>
      </c>
      <c r="C13" s="3">
        <v>0</v>
      </c>
      <c r="D13" s="3">
        <v>0</v>
      </c>
      <c r="E13" t="s">
        <v>160</v>
      </c>
      <c r="F13" s="3">
        <v>0</v>
      </c>
      <c r="G13" s="3">
        <v>0</v>
      </c>
      <c r="H13" s="3">
        <v>0</v>
      </c>
      <c r="I13" t="s">
        <v>161</v>
      </c>
      <c r="J13" s="3">
        <v>0</v>
      </c>
      <c r="K13" s="3">
        <v>0</v>
      </c>
      <c r="L13" s="3">
        <v>0</v>
      </c>
    </row>
    <row r="14" spans="1:12" ht="12.75">
      <c r="A14" s="2" t="s">
        <v>162</v>
      </c>
      <c r="B14" s="3">
        <v>0</v>
      </c>
      <c r="C14" s="3">
        <v>1</v>
      </c>
      <c r="D14" s="3">
        <v>1</v>
      </c>
      <c r="E14" t="s">
        <v>163</v>
      </c>
      <c r="F14" s="3">
        <v>0</v>
      </c>
      <c r="G14" s="3">
        <v>28407</v>
      </c>
      <c r="H14" s="3">
        <v>19118</v>
      </c>
      <c r="I14" t="s">
        <v>164</v>
      </c>
      <c r="J14" s="3">
        <v>0</v>
      </c>
      <c r="K14" s="3">
        <v>28407</v>
      </c>
      <c r="L14" s="3">
        <v>19118</v>
      </c>
    </row>
    <row r="15" spans="1:12" ht="12.75">
      <c r="A15" s="2" t="s">
        <v>165</v>
      </c>
      <c r="B15" s="3">
        <v>0</v>
      </c>
      <c r="C15" s="3">
        <v>0</v>
      </c>
      <c r="D15" s="3">
        <v>0</v>
      </c>
      <c r="E15" t="s">
        <v>166</v>
      </c>
      <c r="F15" s="3">
        <v>0</v>
      </c>
      <c r="G15" s="3">
        <v>0</v>
      </c>
      <c r="H15" s="3">
        <v>0</v>
      </c>
      <c r="I15" t="s">
        <v>164</v>
      </c>
      <c r="J15" s="3">
        <v>0</v>
      </c>
      <c r="K15" s="3">
        <v>0</v>
      </c>
      <c r="L15" s="3">
        <v>0</v>
      </c>
    </row>
    <row r="16" ht="12.75">
      <c r="A16" s="2" t="s">
        <v>167</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140625" defaultRowHeight="12.75"/>
  <sheetData>
    <row r="1" ht="18">
      <c r="A1" s="1" t="s">
        <v>168</v>
      </c>
    </row>
    <row r="3" spans="1:3" ht="12.75">
      <c r="A3" s="2" t="s">
        <v>169</v>
      </c>
      <c r="C3" t="s">
        <v>170</v>
      </c>
    </row>
    <row r="4" spans="1:3" ht="12.75">
      <c r="A4" s="2" t="s">
        <v>171</v>
      </c>
      <c r="C4" t="s">
        <v>172</v>
      </c>
    </row>
    <row r="5" spans="1:3" ht="12.75">
      <c r="A5" s="2" t="s">
        <v>173</v>
      </c>
      <c r="C5" t="s">
        <v>174</v>
      </c>
    </row>
    <row r="6" spans="1:3" ht="12.75">
      <c r="A6" s="2" t="s">
        <v>175</v>
      </c>
      <c r="C6" t="s">
        <v>176</v>
      </c>
    </row>
    <row r="7" spans="1:3" ht="12.75">
      <c r="A7" s="2" t="s">
        <v>177</v>
      </c>
      <c r="C7" t="s">
        <v>178</v>
      </c>
    </row>
    <row r="8" spans="1:3" ht="12.75">
      <c r="A8" s="2" t="s">
        <v>179</v>
      </c>
      <c r="C8" t="s">
        <v>180</v>
      </c>
    </row>
    <row r="9" spans="1:3" ht="12.75">
      <c r="A9" s="2" t="s">
        <v>181</v>
      </c>
      <c r="C9" t="s">
        <v>182</v>
      </c>
    </row>
    <row r="10" spans="1:3" ht="12.75">
      <c r="A10" s="2" t="s">
        <v>183</v>
      </c>
      <c r="C10" t="s">
        <v>184</v>
      </c>
    </row>
    <row r="11" spans="1:3" ht="12.75">
      <c r="A11" s="2" t="s">
        <v>185</v>
      </c>
      <c r="C11" t="s">
        <v>186</v>
      </c>
    </row>
    <row r="12" spans="1:3" ht="12.75">
      <c r="A12" s="2" t="s">
        <v>187</v>
      </c>
      <c r="C12" t="s">
        <v>188</v>
      </c>
    </row>
    <row r="13" spans="1:3" ht="12.75">
      <c r="A13" s="2" t="s">
        <v>189</v>
      </c>
      <c r="C13" t="s">
        <v>190</v>
      </c>
    </row>
    <row r="14" spans="1:3" ht="12.75">
      <c r="A14" s="2" t="s">
        <v>191</v>
      </c>
      <c r="C14" t="s">
        <v>192</v>
      </c>
    </row>
    <row r="15" spans="1:3" ht="12.75">
      <c r="A15" s="2" t="s">
        <v>193</v>
      </c>
      <c r="C15" t="s">
        <v>194</v>
      </c>
    </row>
    <row r="16" spans="1:3" ht="12.75">
      <c r="A16" s="2" t="s">
        <v>195</v>
      </c>
      <c r="C16" t="s">
        <v>196</v>
      </c>
    </row>
    <row r="19" ht="15.75">
      <c r="A19" s="4" t="s">
        <v>197</v>
      </c>
    </row>
    <row r="20" spans="1:9" ht="12.75">
      <c r="A20" s="2" t="s">
        <v>198</v>
      </c>
      <c r="C20" s="2" t="s">
        <v>199</v>
      </c>
      <c r="E20" s="2" t="s">
        <v>200</v>
      </c>
      <c r="G20" s="2" t="s">
        <v>201</v>
      </c>
      <c r="I20" s="2" t="s">
        <v>202</v>
      </c>
    </row>
    <row r="21" spans="1:9" ht="12.75">
      <c r="A21" t="s">
        <v>203</v>
      </c>
      <c r="C21" t="s">
        <v>204</v>
      </c>
      <c r="E21" t="s">
        <v>205</v>
      </c>
      <c r="G21" t="s">
        <v>176</v>
      </c>
      <c r="I21" t="s">
        <v>206</v>
      </c>
    </row>
    <row r="23" ht="15.75">
      <c r="A23" s="4" t="s">
        <v>207</v>
      </c>
    </row>
    <row r="24" spans="1:9" ht="12.75">
      <c r="A24" s="2" t="s">
        <v>198</v>
      </c>
      <c r="C24" s="2" t="s">
        <v>199</v>
      </c>
      <c r="E24" s="2" t="s">
        <v>200</v>
      </c>
      <c r="G24" s="2" t="s">
        <v>201</v>
      </c>
      <c r="I24" s="2" t="s">
        <v>202</v>
      </c>
    </row>
    <row r="26" spans="1:9" ht="12.75">
      <c r="A26" t="s">
        <v>208</v>
      </c>
      <c r="C26" t="s">
        <v>209</v>
      </c>
      <c r="E26" t="s">
        <v>210</v>
      </c>
      <c r="G26" t="s">
        <v>211</v>
      </c>
      <c r="I26" t="s">
        <v>178</v>
      </c>
    </row>
    <row r="29" ht="15.75">
      <c r="A29" s="4" t="s">
        <v>212</v>
      </c>
    </row>
    <row r="30" ht="12.75">
      <c r="A30" s="2" t="s">
        <v>213</v>
      </c>
    </row>
    <row r="32" ht="12.75">
      <c r="A32" s="2" t="s">
        <v>214</v>
      </c>
    </row>
    <row r="33" spans="1:9" ht="12.75">
      <c r="A33" t="s">
        <v>215</v>
      </c>
      <c r="I33" t="s">
        <v>216</v>
      </c>
    </row>
    <row r="34" spans="1:9" ht="12.75">
      <c r="A34" t="s">
        <v>217</v>
      </c>
      <c r="I34" t="s">
        <v>216</v>
      </c>
    </row>
    <row r="35" spans="1:9" ht="12.75">
      <c r="A35" t="s">
        <v>218</v>
      </c>
      <c r="I35" t="s">
        <v>114</v>
      </c>
    </row>
    <row r="36" spans="1:9" ht="12.75">
      <c r="A36" t="s">
        <v>219</v>
      </c>
      <c r="I36" t="s">
        <v>216</v>
      </c>
    </row>
    <row r="37" ht="12.75">
      <c r="A37" s="2" t="s">
        <v>220</v>
      </c>
    </row>
    <row r="38" spans="1:9" ht="12.75">
      <c r="A38" t="s">
        <v>221</v>
      </c>
      <c r="I38" t="s">
        <v>222</v>
      </c>
    </row>
    <row r="39" spans="1:9" ht="12.75">
      <c r="A39" t="s">
        <v>223</v>
      </c>
      <c r="I39" t="s">
        <v>216</v>
      </c>
    </row>
    <row r="40" spans="1:9" ht="12.75">
      <c r="A40" t="s">
        <v>224</v>
      </c>
      <c r="I40" t="s">
        <v>216</v>
      </c>
    </row>
    <row r="41" spans="1:9" ht="12.75">
      <c r="A41" t="s">
        <v>225</v>
      </c>
      <c r="I41" t="s">
        <v>226</v>
      </c>
    </row>
    <row r="42" spans="1:9" ht="12.75">
      <c r="A42" t="s">
        <v>227</v>
      </c>
      <c r="I42" t="s">
        <v>216</v>
      </c>
    </row>
    <row r="43" spans="1:9" ht="12.75">
      <c r="A43" t="s">
        <v>228</v>
      </c>
      <c r="I43" t="s">
        <v>216</v>
      </c>
    </row>
    <row r="44" spans="1:9" ht="12.75">
      <c r="A44" t="s">
        <v>229</v>
      </c>
      <c r="I44" t="s">
        <v>114</v>
      </c>
    </row>
    <row r="45" spans="1:9" ht="12.75">
      <c r="A45" t="s">
        <v>230</v>
      </c>
      <c r="I45" t="s">
        <v>216</v>
      </c>
    </row>
    <row r="46" spans="1:9" ht="12.75">
      <c r="A46" t="s">
        <v>231</v>
      </c>
      <c r="I46" t="s">
        <v>216</v>
      </c>
    </row>
    <row r="47" spans="1:9" ht="12.75">
      <c r="A47" t="s">
        <v>232</v>
      </c>
      <c r="I47" t="s">
        <v>233</v>
      </c>
    </row>
    <row r="48" spans="1:9" ht="12.75">
      <c r="A48" t="s">
        <v>234</v>
      </c>
      <c r="I48" t="s">
        <v>216</v>
      </c>
    </row>
    <row r="49" spans="1:9" ht="12.75">
      <c r="A49" t="s">
        <v>235</v>
      </c>
      <c r="I49" t="s">
        <v>216</v>
      </c>
    </row>
    <row r="51" spans="1:3" ht="12.75">
      <c r="A51" s="2" t="s">
        <v>236</v>
      </c>
    </row>
    <row r="54" ht="15.75">
      <c r="A54" s="4" t="s">
        <v>237</v>
      </c>
    </row>
    <row r="55" spans="1:5" ht="12.75">
      <c r="A55" s="2" t="s">
        <v>198</v>
      </c>
      <c r="C55" s="2" t="s">
        <v>199</v>
      </c>
      <c r="E55" s="2" t="s">
        <v>238</v>
      </c>
    </row>
    <row r="56" spans="1:5" ht="12.75">
      <c r="A56" t="s">
        <v>239</v>
      </c>
      <c r="C56" t="s">
        <v>240</v>
      </c>
      <c r="E56" t="s">
        <v>241</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9.140625" defaultRowHeight="12.75"/>
  <sheetData>
    <row r="1" ht="18">
      <c r="A1" s="1" t="s">
        <v>242</v>
      </c>
    </row>
    <row r="3" spans="1:9" ht="12.75">
      <c r="A3" t="s">
        <v>243</v>
      </c>
      <c r="I3" t="s">
        <v>63</v>
      </c>
    </row>
    <row r="4" spans="1:9" ht="12.75">
      <c r="A4" t="s">
        <v>244</v>
      </c>
      <c r="I4" t="s">
        <v>63</v>
      </c>
    </row>
    <row r="5" spans="1:9" ht="12.75">
      <c r="A5" t="s">
        <v>245</v>
      </c>
      <c r="I5" t="s">
        <v>246</v>
      </c>
    </row>
    <row r="6" spans="1:9" ht="12.75">
      <c r="A6" t="s">
        <v>247</v>
      </c>
      <c r="I6" t="s">
        <v>246</v>
      </c>
    </row>
    <row r="7" spans="1:9" ht="12.75">
      <c r="A7" t="s">
        <v>248</v>
      </c>
      <c r="I7" t="s">
        <v>216</v>
      </c>
    </row>
    <row r="8" spans="1:9" ht="12.75">
      <c r="A8" t="s">
        <v>249</v>
      </c>
      <c r="I8" t="s">
        <v>216</v>
      </c>
    </row>
    <row r="9" spans="1:9" ht="12.75">
      <c r="A9" t="s">
        <v>250</v>
      </c>
      <c r="I9" t="s">
        <v>216</v>
      </c>
    </row>
    <row r="10" spans="1:9" ht="12.75">
      <c r="A10" t="s">
        <v>251</v>
      </c>
      <c r="I10" t="s">
        <v>246</v>
      </c>
    </row>
    <row r="11" spans="1:9" ht="12.75">
      <c r="A11" t="s">
        <v>252</v>
      </c>
      <c r="I11" t="s">
        <v>246</v>
      </c>
    </row>
    <row r="12" spans="1:9" ht="12.75">
      <c r="A12" t="s">
        <v>253</v>
      </c>
      <c r="I12" t="s">
        <v>254</v>
      </c>
    </row>
    <row r="13" spans="1:9" ht="12.75">
      <c r="A13" t="s">
        <v>255</v>
      </c>
      <c r="I13" t="s">
        <v>216</v>
      </c>
    </row>
    <row r="14" spans="1:9" ht="12.75">
      <c r="A14" t="s">
        <v>256</v>
      </c>
      <c r="I14" t="s">
        <v>216</v>
      </c>
    </row>
    <row r="15" spans="1:9" ht="12.75">
      <c r="A15" t="s">
        <v>257</v>
      </c>
      <c r="I15" t="s">
        <v>63</v>
      </c>
    </row>
    <row r="16" spans="2:9" ht="12.75">
      <c r="B16" t="s">
        <v>258</v>
      </c>
      <c r="I16" t="s">
        <v>216</v>
      </c>
    </row>
    <row r="17" spans="2:9" ht="12.75">
      <c r="B17" t="s">
        <v>259</v>
      </c>
      <c r="I17" t="s">
        <v>216</v>
      </c>
    </row>
    <row r="18" spans="1:9" ht="12.75">
      <c r="A18" t="s">
        <v>260</v>
      </c>
      <c r="I18" t="s">
        <v>63</v>
      </c>
    </row>
    <row r="19" spans="1:9" ht="12.75">
      <c r="A19" t="s">
        <v>261</v>
      </c>
      <c r="I19" t="s">
        <v>114</v>
      </c>
    </row>
    <row r="20" spans="1:9" ht="12.75">
      <c r="A20" t="s">
        <v>262</v>
      </c>
      <c r="I20" t="s">
        <v>263</v>
      </c>
    </row>
    <row r="21" spans="1:9" ht="12.75">
      <c r="A21" t="s">
        <v>264</v>
      </c>
      <c r="I21" t="s">
        <v>265</v>
      </c>
    </row>
    <row r="22" spans="1:9" ht="12.75">
      <c r="A22" t="s">
        <v>266</v>
      </c>
      <c r="I22" t="s">
        <v>63</v>
      </c>
    </row>
    <row r="23" spans="2:9" ht="12.75">
      <c r="B23" t="s">
        <v>267</v>
      </c>
      <c r="I23" t="s">
        <v>216</v>
      </c>
    </row>
    <row r="24" spans="2:9" ht="12.75">
      <c r="B24" t="s">
        <v>268</v>
      </c>
      <c r="I24" t="s">
        <v>216</v>
      </c>
    </row>
    <row r="25" spans="1:9" ht="12.75">
      <c r="A25" t="s">
        <v>269</v>
      </c>
      <c r="I25" t="s">
        <v>216</v>
      </c>
    </row>
    <row r="26" spans="1:9" ht="12.75">
      <c r="A26" t="s">
        <v>270</v>
      </c>
      <c r="I26" t="s">
        <v>216</v>
      </c>
    </row>
    <row r="27" spans="1:9" ht="12.75">
      <c r="A27" t="s">
        <v>271</v>
      </c>
      <c r="I27" t="s">
        <v>216</v>
      </c>
    </row>
    <row r="28" spans="1:9" ht="12.75">
      <c r="A28" t="s">
        <v>272</v>
      </c>
      <c r="I28" t="s">
        <v>246</v>
      </c>
    </row>
    <row r="29" spans="1:9" ht="12.75">
      <c r="A29" t="s">
        <v>273</v>
      </c>
      <c r="I29" t="s">
        <v>246</v>
      </c>
    </row>
    <row r="30" spans="1:9" ht="12.75">
      <c r="A30" t="s">
        <v>274</v>
      </c>
      <c r="I30" t="s">
        <v>275</v>
      </c>
    </row>
    <row r="31" spans="1:9" ht="12.75">
      <c r="A31" t="s">
        <v>276</v>
      </c>
      <c r="I31" t="s">
        <v>63</v>
      </c>
    </row>
    <row r="32" spans="1:9" ht="12.75">
      <c r="A32" t="s">
        <v>277</v>
      </c>
      <c r="I32" t="s">
        <v>278</v>
      </c>
    </row>
    <row r="33" spans="1:9" ht="12.75">
      <c r="A33" t="s">
        <v>279</v>
      </c>
      <c r="I33" t="s">
        <v>280</v>
      </c>
    </row>
    <row r="34" spans="1:9" ht="12.75">
      <c r="A34" t="s">
        <v>281</v>
      </c>
      <c r="I34" t="s">
        <v>216</v>
      </c>
    </row>
    <row r="35" spans="2:9" ht="12.75">
      <c r="B35" t="s">
        <v>282</v>
      </c>
      <c r="I35" t="s">
        <v>216</v>
      </c>
    </row>
    <row r="36" spans="2:9" ht="12.75">
      <c r="B36" t="s">
        <v>283</v>
      </c>
      <c r="I36" t="s">
        <v>116</v>
      </c>
    </row>
    <row r="37" spans="2:9" ht="12.75">
      <c r="B37" t="s">
        <v>284</v>
      </c>
      <c r="I37" t="s">
        <v>285</v>
      </c>
    </row>
    <row r="38" spans="2:9" ht="12.75">
      <c r="B38" t="s">
        <v>286</v>
      </c>
      <c r="I38" t="s">
        <v>216</v>
      </c>
    </row>
    <row r="39" spans="2:9" ht="12.75">
      <c r="B39" t="s">
        <v>287</v>
      </c>
      <c r="I39" t="s">
        <v>216</v>
      </c>
    </row>
    <row r="40" spans="2:9" ht="12.75">
      <c r="B40" t="s">
        <v>288</v>
      </c>
      <c r="I40" t="s">
        <v>216</v>
      </c>
    </row>
    <row r="41" spans="2:9" ht="12.75">
      <c r="B41" t="s">
        <v>289</v>
      </c>
      <c r="I41" t="s">
        <v>114</v>
      </c>
    </row>
    <row r="42" spans="2:9" ht="12.75">
      <c r="B42" t="s">
        <v>290</v>
      </c>
      <c r="I42" t="s">
        <v>216</v>
      </c>
    </row>
    <row r="43" spans="2:9" ht="12.75">
      <c r="B43" t="s">
        <v>291</v>
      </c>
      <c r="I43" t="s">
        <v>116</v>
      </c>
    </row>
    <row r="44" spans="2:9" ht="12.75">
      <c r="B44" t="s">
        <v>292</v>
      </c>
      <c r="I44" t="s">
        <v>216</v>
      </c>
    </row>
    <row r="45" spans="2:9" ht="12.75">
      <c r="B45" t="s">
        <v>293</v>
      </c>
      <c r="I45" t="s">
        <v>216</v>
      </c>
    </row>
    <row r="46" spans="1:9" ht="12.75">
      <c r="A46" t="s">
        <v>294</v>
      </c>
      <c r="I46" t="s">
        <v>216</v>
      </c>
    </row>
    <row r="47" spans="2:9" ht="12.75">
      <c r="B47" t="s">
        <v>282</v>
      </c>
      <c r="I47" t="s">
        <v>216</v>
      </c>
    </row>
    <row r="48" spans="2:9" ht="12.75">
      <c r="B48" t="s">
        <v>295</v>
      </c>
      <c r="I48" t="s">
        <v>216</v>
      </c>
    </row>
    <row r="49" spans="2:9" ht="12.75">
      <c r="B49" t="s">
        <v>296</v>
      </c>
      <c r="I49" t="s">
        <v>216</v>
      </c>
    </row>
    <row r="50" spans="2:9" ht="12.75">
      <c r="B50" t="s">
        <v>297</v>
      </c>
      <c r="I50" t="s">
        <v>216</v>
      </c>
    </row>
    <row r="51" spans="2:9" ht="12.75">
      <c r="B51" t="s">
        <v>298</v>
      </c>
      <c r="I51" t="s">
        <v>216</v>
      </c>
    </row>
    <row r="52" spans="2:9" ht="12.75">
      <c r="B52" t="s">
        <v>299</v>
      </c>
      <c r="I52" t="s">
        <v>216</v>
      </c>
    </row>
    <row r="53" spans="2:9" ht="12.75">
      <c r="B53" t="s">
        <v>300</v>
      </c>
      <c r="I53" t="s">
        <v>216</v>
      </c>
    </row>
    <row r="54" spans="2:9" ht="12.75">
      <c r="B54" t="s">
        <v>301</v>
      </c>
      <c r="I54" t="s">
        <v>216</v>
      </c>
    </row>
    <row r="55" spans="2:9" ht="12.75">
      <c r="B55" t="s">
        <v>302</v>
      </c>
      <c r="I55" t="s">
        <v>216</v>
      </c>
    </row>
    <row r="56" spans="2:9" ht="12.75">
      <c r="B56" t="s">
        <v>303</v>
      </c>
      <c r="I56" t="s">
        <v>216</v>
      </c>
    </row>
    <row r="57" spans="1:9" ht="12.75">
      <c r="A57" t="s">
        <v>304</v>
      </c>
      <c r="I57" t="s">
        <v>216</v>
      </c>
    </row>
    <row r="58" spans="2:9" ht="12.75">
      <c r="B58" t="s">
        <v>305</v>
      </c>
      <c r="I58" t="s">
        <v>216</v>
      </c>
    </row>
    <row r="59" spans="2:9" ht="12.75">
      <c r="B59" t="s">
        <v>306</v>
      </c>
      <c r="I59" t="s">
        <v>216</v>
      </c>
    </row>
    <row r="60" spans="2:9" ht="12.75">
      <c r="B60" t="s">
        <v>307</v>
      </c>
      <c r="I60" t="s">
        <v>246</v>
      </c>
    </row>
    <row r="61" spans="2:9" ht="12.75">
      <c r="B61" t="s">
        <v>308</v>
      </c>
      <c r="I61" t="s">
        <v>216</v>
      </c>
    </row>
    <row r="62" spans="2:9" ht="12.75">
      <c r="B62" t="s">
        <v>303</v>
      </c>
      <c r="I62" t="s">
        <v>216</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
    </sheetView>
  </sheetViews>
  <sheetFormatPr defaultColWidth="9.140625" defaultRowHeight="12.75"/>
  <sheetData>
    <row r="1" ht="18">
      <c r="A1" s="1" t="s">
        <v>39</v>
      </c>
    </row>
    <row r="4" spans="1:3" ht="12.75">
      <c r="A4" s="2" t="s">
        <v>309</v>
      </c>
      <c r="C4" t="s">
        <v>310</v>
      </c>
    </row>
    <row r="5" ht="12.75">
      <c r="A5" s="2" t="s">
        <v>311</v>
      </c>
    </row>
    <row r="6" spans="1:9" ht="12.75">
      <c r="A6" t="s">
        <v>312</v>
      </c>
      <c r="I6" t="s">
        <v>246</v>
      </c>
    </row>
    <row r="7" spans="1:9" ht="12.75">
      <c r="A7" t="s">
        <v>313</v>
      </c>
      <c r="I7" t="s">
        <v>246</v>
      </c>
    </row>
    <row r="8" spans="1:9" ht="12.75">
      <c r="A8" t="s">
        <v>314</v>
      </c>
      <c r="I8" t="s">
        <v>216</v>
      </c>
    </row>
    <row r="9" spans="1:9" ht="12.75">
      <c r="A9" t="s">
        <v>315</v>
      </c>
      <c r="I9" t="s">
        <v>316</v>
      </c>
    </row>
    <row r="10" spans="1:9" ht="12.75">
      <c r="A10" t="s">
        <v>317</v>
      </c>
      <c r="I10" t="s">
        <v>216</v>
      </c>
    </row>
    <row r="11" spans="1:9" ht="12.75">
      <c r="A11" t="s">
        <v>318</v>
      </c>
      <c r="I11" t="s">
        <v>319</v>
      </c>
    </row>
    <row r="12" ht="12.75">
      <c r="A12" s="2" t="s">
        <v>320</v>
      </c>
    </row>
    <row r="13" spans="1:9" ht="12.75">
      <c r="A13" t="s">
        <v>321</v>
      </c>
      <c r="I13" t="s">
        <v>322</v>
      </c>
    </row>
    <row r="14" spans="1:9" ht="12.75">
      <c r="A14" t="s">
        <v>323</v>
      </c>
      <c r="I14" t="s">
        <v>216</v>
      </c>
    </row>
    <row r="15" spans="1:9" ht="12.75">
      <c r="A15" t="s">
        <v>324</v>
      </c>
      <c r="I15" t="s">
        <v>216</v>
      </c>
    </row>
    <row r="16" ht="12.75">
      <c r="A16" s="2" t="s">
        <v>325</v>
      </c>
    </row>
    <row r="17" spans="1:9" ht="12.75">
      <c r="A17" t="s">
        <v>326</v>
      </c>
      <c r="I17" t="s">
        <v>116</v>
      </c>
    </row>
    <row r="18" spans="1:9" ht="12.75">
      <c r="A18" t="s">
        <v>327</v>
      </c>
      <c r="I18" t="s">
        <v>216</v>
      </c>
    </row>
    <row r="19" spans="1:9" ht="12.75">
      <c r="A19" t="s">
        <v>328</v>
      </c>
      <c r="I19" t="s">
        <v>216</v>
      </c>
    </row>
    <row r="20" spans="1:9" ht="12.75">
      <c r="A20" t="s">
        <v>329</v>
      </c>
      <c r="I20" t="s">
        <v>114</v>
      </c>
    </row>
    <row r="21" spans="1:9" ht="12.75">
      <c r="A21" t="s">
        <v>330</v>
      </c>
      <c r="I21" t="s">
        <v>319</v>
      </c>
    </row>
    <row r="22" spans="1:9" ht="12.75">
      <c r="A22" t="s">
        <v>331</v>
      </c>
      <c r="I22" t="s">
        <v>319</v>
      </c>
    </row>
    <row r="23" spans="1:9" ht="12.75">
      <c r="A23" t="s">
        <v>332</v>
      </c>
      <c r="I23" t="s">
        <v>333</v>
      </c>
    </row>
    <row r="24" spans="1:9" ht="12.75">
      <c r="A24" t="s">
        <v>334</v>
      </c>
      <c r="I24" t="s">
        <v>319</v>
      </c>
    </row>
    <row r="25" spans="1:9" ht="12.75">
      <c r="A25" t="s">
        <v>335</v>
      </c>
      <c r="I25" t="s">
        <v>319</v>
      </c>
    </row>
    <row r="26" spans="1:9" ht="12.75">
      <c r="A26" t="s">
        <v>336</v>
      </c>
      <c r="I26" t="s">
        <v>319</v>
      </c>
    </row>
    <row r="27" spans="1:9" ht="12.75">
      <c r="A27" t="s">
        <v>337</v>
      </c>
      <c r="I27" t="s">
        <v>319</v>
      </c>
    </row>
    <row r="28" ht="12.75">
      <c r="A28" s="2" t="s">
        <v>338</v>
      </c>
    </row>
    <row r="29" spans="1:9" ht="12.75">
      <c r="A29" t="s">
        <v>339</v>
      </c>
      <c r="I29" t="s">
        <v>340</v>
      </c>
    </row>
    <row r="30" spans="1:9" ht="12.75">
      <c r="A30" t="s">
        <v>341</v>
      </c>
      <c r="I30" t="s">
        <v>216</v>
      </c>
    </row>
    <row r="31" spans="1:9" ht="12.75">
      <c r="A31" t="s">
        <v>342</v>
      </c>
      <c r="I31" t="s">
        <v>343</v>
      </c>
    </row>
    <row r="32" spans="1:9" ht="12.75">
      <c r="A32" t="s">
        <v>344</v>
      </c>
      <c r="I32" t="s">
        <v>246</v>
      </c>
    </row>
    <row r="33" spans="1:9" ht="12.75">
      <c r="A33" t="s">
        <v>345</v>
      </c>
      <c r="I33" t="s">
        <v>246</v>
      </c>
    </row>
    <row r="34" spans="1:9" ht="12.75">
      <c r="A34" t="s">
        <v>346</v>
      </c>
      <c r="I34" t="s">
        <v>246</v>
      </c>
    </row>
    <row r="35" spans="1:9" ht="12.75">
      <c r="A35" t="s">
        <v>347</v>
      </c>
      <c r="I35" t="s">
        <v>63</v>
      </c>
    </row>
    <row r="36" ht="12.75">
      <c r="A36" s="2" t="s">
        <v>348</v>
      </c>
    </row>
    <row r="37" spans="1:9" ht="12.75">
      <c r="A37" t="s">
        <v>349</v>
      </c>
      <c r="I37" t="s">
        <v>246</v>
      </c>
    </row>
    <row r="38" spans="1:9" ht="12.75">
      <c r="A38" t="s">
        <v>350</v>
      </c>
      <c r="I38" t="s">
        <v>351</v>
      </c>
    </row>
    <row r="39" spans="1:9" ht="12.75">
      <c r="A39" t="s">
        <v>352</v>
      </c>
      <c r="I39" t="s">
        <v>246</v>
      </c>
    </row>
    <row r="40" spans="1:9" ht="12.75">
      <c r="A40" t="s">
        <v>353</v>
      </c>
      <c r="I40" t="s">
        <v>351</v>
      </c>
    </row>
    <row r="41" ht="12.75">
      <c r="A41" s="2" t="s">
        <v>354</v>
      </c>
    </row>
    <row r="42" spans="1:9" ht="12.75">
      <c r="A42" t="s">
        <v>355</v>
      </c>
      <c r="I42" t="s">
        <v>216</v>
      </c>
    </row>
    <row r="43" spans="1:9" ht="12.75">
      <c r="A43" t="s">
        <v>356</v>
      </c>
      <c r="I43" t="s">
        <v>216</v>
      </c>
    </row>
    <row r="46" spans="1:3" ht="12.75">
      <c r="A46" s="2" t="s">
        <v>309</v>
      </c>
      <c r="C46" t="s">
        <v>357</v>
      </c>
    </row>
    <row r="47" ht="12.75">
      <c r="A47" s="2" t="s">
        <v>311</v>
      </c>
    </row>
    <row r="48" spans="1:9" ht="12.75">
      <c r="A48" t="s">
        <v>312</v>
      </c>
      <c r="I48" t="s">
        <v>246</v>
      </c>
    </row>
    <row r="49" spans="1:9" ht="12.75">
      <c r="A49" t="s">
        <v>313</v>
      </c>
      <c r="I49" t="s">
        <v>246</v>
      </c>
    </row>
    <row r="50" spans="1:9" ht="12.75">
      <c r="A50" t="s">
        <v>314</v>
      </c>
      <c r="I50" t="s">
        <v>216</v>
      </c>
    </row>
    <row r="51" spans="1:9" ht="12.75">
      <c r="A51" t="s">
        <v>315</v>
      </c>
      <c r="I51" t="s">
        <v>316</v>
      </c>
    </row>
    <row r="52" spans="1:9" ht="12.75">
      <c r="A52" t="s">
        <v>317</v>
      </c>
      <c r="I52" t="s">
        <v>216</v>
      </c>
    </row>
    <row r="53" spans="1:9" ht="12.75">
      <c r="A53" t="s">
        <v>318</v>
      </c>
      <c r="I53" t="s">
        <v>319</v>
      </c>
    </row>
    <row r="54" ht="12.75">
      <c r="A54" s="2" t="s">
        <v>320</v>
      </c>
    </row>
    <row r="55" spans="1:9" ht="12.75">
      <c r="A55" t="s">
        <v>358</v>
      </c>
      <c r="I55" t="s">
        <v>359</v>
      </c>
    </row>
    <row r="56" spans="1:9" ht="12.75">
      <c r="A56" t="s">
        <v>360</v>
      </c>
      <c r="I56" t="s">
        <v>361</v>
      </c>
    </row>
    <row r="57" spans="1:9" ht="12.75">
      <c r="A57" t="s">
        <v>362</v>
      </c>
      <c r="I57" t="s">
        <v>363</v>
      </c>
    </row>
    <row r="58" spans="1:9" ht="12.75">
      <c r="A58" t="s">
        <v>323</v>
      </c>
      <c r="I58" t="s">
        <v>364</v>
      </c>
    </row>
    <row r="59" spans="1:9" ht="12.75">
      <c r="A59" t="s">
        <v>365</v>
      </c>
      <c r="I59" t="s">
        <v>366</v>
      </c>
    </row>
    <row r="60" spans="1:9" ht="12.75">
      <c r="A60" t="s">
        <v>367</v>
      </c>
      <c r="I60" t="s">
        <v>319</v>
      </c>
    </row>
    <row r="61" spans="1:9" ht="12.75">
      <c r="A61" t="s">
        <v>324</v>
      </c>
      <c r="I61" t="s">
        <v>216</v>
      </c>
    </row>
    <row r="62" ht="12.75">
      <c r="A62" s="2" t="s">
        <v>368</v>
      </c>
    </row>
    <row r="63" spans="1:9" ht="12.75">
      <c r="A63" t="s">
        <v>369</v>
      </c>
      <c r="I63" t="s">
        <v>63</v>
      </c>
    </row>
    <row r="64" ht="12.75">
      <c r="A64" s="2" t="s">
        <v>325</v>
      </c>
    </row>
    <row r="65" spans="1:9" ht="12.75">
      <c r="A65" t="s">
        <v>370</v>
      </c>
      <c r="I65" t="s">
        <v>265</v>
      </c>
    </row>
    <row r="66" spans="1:9" ht="12.75">
      <c r="A66" t="s">
        <v>371</v>
      </c>
      <c r="I66" t="s">
        <v>263</v>
      </c>
    </row>
    <row r="67" spans="1:9" ht="12.75">
      <c r="A67" t="s">
        <v>372</v>
      </c>
      <c r="I67" t="s">
        <v>114</v>
      </c>
    </row>
    <row r="68" spans="1:9" ht="12.75">
      <c r="A68" t="s">
        <v>373</v>
      </c>
      <c r="I68" t="s">
        <v>319</v>
      </c>
    </row>
    <row r="69" spans="1:9" ht="12.75">
      <c r="A69" t="s">
        <v>332</v>
      </c>
      <c r="I69" t="s">
        <v>374</v>
      </c>
    </row>
    <row r="70" spans="1:9" ht="12.75">
      <c r="A70" t="s">
        <v>334</v>
      </c>
      <c r="I70" t="s">
        <v>375</v>
      </c>
    </row>
    <row r="71" spans="1:9" ht="12.75">
      <c r="A71" t="s">
        <v>335</v>
      </c>
      <c r="I71" t="s">
        <v>319</v>
      </c>
    </row>
    <row r="72" spans="1:9" ht="12.75">
      <c r="A72" t="s">
        <v>376</v>
      </c>
      <c r="I72" t="s">
        <v>226</v>
      </c>
    </row>
    <row r="73" ht="12.75">
      <c r="A73" s="2" t="s">
        <v>377</v>
      </c>
    </row>
    <row r="74" spans="1:9" ht="12.75">
      <c r="A74" t="s">
        <v>378</v>
      </c>
      <c r="I74" t="s">
        <v>246</v>
      </c>
    </row>
    <row r="75" spans="1:9" ht="12.75">
      <c r="A75" t="s">
        <v>379</v>
      </c>
      <c r="I75" t="s">
        <v>380</v>
      </c>
    </row>
    <row r="76" spans="1:9" ht="12.75">
      <c r="A76" t="s">
        <v>381</v>
      </c>
      <c r="I76" t="s">
        <v>382</v>
      </c>
    </row>
    <row r="77" spans="1:9" ht="12.75">
      <c r="A77" t="s">
        <v>383</v>
      </c>
      <c r="I77" t="s">
        <v>246</v>
      </c>
    </row>
    <row r="78" spans="1:9" ht="12.75">
      <c r="A78" t="s">
        <v>384</v>
      </c>
      <c r="I78" t="s">
        <v>246</v>
      </c>
    </row>
    <row r="79" spans="1:9" ht="12.75">
      <c r="A79" t="s">
        <v>385</v>
      </c>
      <c r="I79" t="s">
        <v>386</v>
      </c>
    </row>
    <row r="80" ht="12.75">
      <c r="A80" s="2" t="s">
        <v>338</v>
      </c>
    </row>
    <row r="81" spans="1:9" ht="12.75">
      <c r="A81" t="s">
        <v>387</v>
      </c>
      <c r="I81" t="s">
        <v>246</v>
      </c>
    </row>
    <row r="82" spans="1:9" ht="12.75">
      <c r="A82" t="s">
        <v>388</v>
      </c>
      <c r="I82" t="s">
        <v>389</v>
      </c>
    </row>
    <row r="83" spans="1:9" ht="12.75">
      <c r="A83" t="s">
        <v>390</v>
      </c>
      <c r="I83" t="s">
        <v>391</v>
      </c>
    </row>
    <row r="84" spans="1:9" ht="12.75">
      <c r="A84" t="s">
        <v>392</v>
      </c>
      <c r="I84" t="s">
        <v>216</v>
      </c>
    </row>
    <row r="85" spans="1:9" ht="12.75">
      <c r="A85" t="s">
        <v>393</v>
      </c>
      <c r="I85" t="s">
        <v>394</v>
      </c>
    </row>
    <row r="86" spans="1:9" ht="12.75">
      <c r="A86" t="s">
        <v>395</v>
      </c>
      <c r="I86" t="s">
        <v>216</v>
      </c>
    </row>
    <row r="87" spans="1:9" ht="12.75">
      <c r="A87" t="s">
        <v>396</v>
      </c>
      <c r="I87" t="s">
        <v>216</v>
      </c>
    </row>
    <row r="88" ht="12.75">
      <c r="A88" s="2" t="s">
        <v>348</v>
      </c>
    </row>
    <row r="89" spans="1:9" ht="12.75">
      <c r="A89" t="s">
        <v>397</v>
      </c>
      <c r="I89" t="s">
        <v>246</v>
      </c>
    </row>
    <row r="90" spans="1:9" ht="12.75">
      <c r="A90" t="s">
        <v>353</v>
      </c>
      <c r="I90" t="s">
        <v>351</v>
      </c>
    </row>
    <row r="91" spans="1:9" ht="12.75">
      <c r="A91" t="s">
        <v>398</v>
      </c>
      <c r="I91" t="s">
        <v>399</v>
      </c>
    </row>
    <row r="92" ht="12.75">
      <c r="A92" s="2" t="s">
        <v>354</v>
      </c>
    </row>
    <row r="93" spans="1:9" ht="12.75">
      <c r="A93" t="s">
        <v>355</v>
      </c>
      <c r="I93" t="s">
        <v>216</v>
      </c>
    </row>
    <row r="94" spans="1:9" ht="12.75">
      <c r="A94" t="s">
        <v>356</v>
      </c>
      <c r="I94" t="s">
        <v>216</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Giuliana Zunino</dc:creator>
  <cp:keywords/>
  <dc:description/>
  <cp:lastModifiedBy>Giuliana Zunino</cp:lastModifiedBy>
  <dcterms:created xsi:type="dcterms:W3CDTF">2021-05-07T06:21:05Z</dcterms:created>
  <dcterms:modified xsi:type="dcterms:W3CDTF">2021-05-07T06:21:35Z</dcterms:modified>
  <cp:category/>
  <cp:version/>
  <cp:contentType/>
  <cp:contentStatus/>
</cp:coreProperties>
</file>